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825" yWindow="12240" windowWidth="20745" windowHeight="11760" tabRatio="783" activeTab="1"/>
  </bookViews>
  <sheets>
    <sheet name="Revenue" sheetId="4" r:id="rId1"/>
    <sheet name="Expenses" sheetId="1" r:id="rId2"/>
    <sheet name="Sources of Capital" sheetId="2" state="hidden" r:id="rId3"/>
    <sheet name="Monthly Budget" sheetId="3" state="hidden" r:id="rId4"/>
    <sheet name="Sales Forecast" sheetId="5" state="hidden" r:id="rId5"/>
    <sheet name="Cash Receipts and Disbursements" sheetId="6" state="hidden" r:id="rId6"/>
    <sheet name="Current Balance Sheet" sheetId="7" state="hidden" r:id="rId7"/>
    <sheet name="Break-Even" sheetId="11" r:id="rId8"/>
    <sheet name="Cash Flow Statements" sheetId="9" r:id="rId9"/>
    <sheet name="Income Statements" sheetId="8" r:id="rId10"/>
    <sheet name="Balance Sheets" sheetId="10" r:id="rId11"/>
    <sheet name="Financial Diagnostics" sheetId="13" state="hidden" r:id="rId12"/>
    <sheet name="Year End Summary" sheetId="23" state="hidden" r:id="rId13"/>
    <sheet name="Ratios" sheetId="22" r:id="rId14"/>
    <sheet name="Yr 2 Income Statement" sheetId="16" state="hidden" r:id="rId15"/>
    <sheet name="Yr 2 Cash Flow Statement" sheetId="17" state="hidden" r:id="rId16"/>
    <sheet name="Yr 2 Balance Sheet" sheetId="18" state="hidden" r:id="rId17"/>
    <sheet name="Yr 3 Income Statement" sheetId="21" state="hidden" r:id="rId18"/>
    <sheet name="Yr 3 Cash Flow Statement" sheetId="20" state="hidden" r:id="rId19"/>
    <sheet name="Yr 3 Balance Sheet" sheetId="19" state="hidden" r:id="rId20"/>
  </sheets>
  <definedNames>
    <definedName name="_xlnm.Print_Area" localSheetId="1">Expenses!$A$1:$L$47</definedName>
    <definedName name="_xlnm.Print_Area" localSheetId="9">'Income Statements'!$A$1:$P$51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1" i="1" l="1"/>
  <c r="D22" i="1"/>
  <c r="D23" i="1"/>
  <c r="D24" i="1"/>
  <c r="D25" i="1"/>
  <c r="D26" i="1"/>
  <c r="D28" i="1"/>
  <c r="C6" i="8"/>
  <c r="C7" i="8"/>
  <c r="C8" i="8"/>
  <c r="C9" i="8"/>
  <c r="C10" i="8"/>
  <c r="C11" i="8"/>
  <c r="C12" i="8"/>
  <c r="C18" i="4"/>
  <c r="D18" i="4"/>
  <c r="C15" i="8"/>
  <c r="C34" i="4"/>
  <c r="D34" i="4"/>
  <c r="C16" i="8"/>
  <c r="C50" i="4"/>
  <c r="D50" i="4"/>
  <c r="C17" i="8"/>
  <c r="C66" i="4"/>
  <c r="D66" i="4"/>
  <c r="C18" i="8"/>
  <c r="C82" i="4"/>
  <c r="D82" i="4"/>
  <c r="C19" i="8"/>
  <c r="C98" i="4"/>
  <c r="D98" i="4"/>
  <c r="C20" i="8"/>
  <c r="C21" i="8"/>
  <c r="C23" i="8"/>
  <c r="C22" i="9"/>
  <c r="C27" i="8"/>
  <c r="C17" i="1"/>
  <c r="C28" i="8"/>
  <c r="C26" i="8"/>
  <c r="C29" i="8"/>
  <c r="C30" i="8"/>
  <c r="C28" i="9"/>
  <c r="B34" i="8"/>
  <c r="B35" i="8"/>
  <c r="B36" i="8"/>
  <c r="B37" i="8"/>
  <c r="B38" i="8"/>
  <c r="B33" i="8"/>
  <c r="D19" i="3"/>
  <c r="C33" i="8"/>
  <c r="D20" i="3"/>
  <c r="C34" i="8"/>
  <c r="D21" i="3"/>
  <c r="C35" i="8"/>
  <c r="D22" i="3"/>
  <c r="C36" i="8"/>
  <c r="D23" i="3"/>
  <c r="C37" i="8"/>
  <c r="D24" i="3"/>
  <c r="C38" i="8"/>
  <c r="B28" i="1"/>
  <c r="H28" i="1"/>
  <c r="I28" i="1"/>
  <c r="I30" i="1"/>
  <c r="C39" i="8"/>
  <c r="G7" i="1"/>
  <c r="H7" i="1"/>
  <c r="G8" i="1"/>
  <c r="H8" i="1"/>
  <c r="G9" i="1"/>
  <c r="H9" i="1"/>
  <c r="G10" i="1"/>
  <c r="H10" i="1"/>
  <c r="G11" i="1"/>
  <c r="H11" i="1"/>
  <c r="G12" i="1"/>
  <c r="H12" i="1"/>
  <c r="H14" i="1"/>
  <c r="C40" i="8"/>
  <c r="C41" i="8"/>
  <c r="C29" i="9"/>
  <c r="C24" i="4"/>
  <c r="H14" i="4"/>
  <c r="I14" i="4"/>
  <c r="C7" i="21"/>
  <c r="C40" i="4"/>
  <c r="H30" i="4"/>
  <c r="I30" i="4"/>
  <c r="C8" i="21"/>
  <c r="C56" i="4"/>
  <c r="H46" i="4"/>
  <c r="I46" i="4"/>
  <c r="C9" i="21"/>
  <c r="C72" i="4"/>
  <c r="H62" i="4"/>
  <c r="I62" i="4"/>
  <c r="C10" i="21"/>
  <c r="C88" i="4"/>
  <c r="H78" i="4"/>
  <c r="I78" i="4"/>
  <c r="C11" i="21"/>
  <c r="C104" i="4"/>
  <c r="H94" i="4"/>
  <c r="I94" i="4"/>
  <c r="C12" i="21"/>
  <c r="C13" i="21"/>
  <c r="H15" i="4"/>
  <c r="I15" i="4"/>
  <c r="D7" i="21"/>
  <c r="H31" i="4"/>
  <c r="I31" i="4"/>
  <c r="D8" i="21"/>
  <c r="H47" i="4"/>
  <c r="I47" i="4"/>
  <c r="D9" i="21"/>
  <c r="H63" i="4"/>
  <c r="I63" i="4"/>
  <c r="D10" i="21"/>
  <c r="H79" i="4"/>
  <c r="I79" i="4"/>
  <c r="D11" i="21"/>
  <c r="H95" i="4"/>
  <c r="I95" i="4"/>
  <c r="D12" i="21"/>
  <c r="D13" i="21"/>
  <c r="H16" i="4"/>
  <c r="I16" i="4"/>
  <c r="E7" i="21"/>
  <c r="H32" i="4"/>
  <c r="I32" i="4"/>
  <c r="E8" i="21"/>
  <c r="H48" i="4"/>
  <c r="I48" i="4"/>
  <c r="E9" i="21"/>
  <c r="H64" i="4"/>
  <c r="I64" i="4"/>
  <c r="E10" i="21"/>
  <c r="H80" i="4"/>
  <c r="I80" i="4"/>
  <c r="E11" i="21"/>
  <c r="H96" i="4"/>
  <c r="I96" i="4"/>
  <c r="E12" i="21"/>
  <c r="E13" i="21"/>
  <c r="H17" i="4"/>
  <c r="I17" i="4"/>
  <c r="F7" i="21"/>
  <c r="H33" i="4"/>
  <c r="I33" i="4"/>
  <c r="F8" i="21"/>
  <c r="H49" i="4"/>
  <c r="I49" i="4"/>
  <c r="F9" i="21"/>
  <c r="H65" i="4"/>
  <c r="I65" i="4"/>
  <c r="F10" i="21"/>
  <c r="H81" i="4"/>
  <c r="I81" i="4"/>
  <c r="F11" i="21"/>
  <c r="H97" i="4"/>
  <c r="I97" i="4"/>
  <c r="F12" i="21"/>
  <c r="F13" i="21"/>
  <c r="H18" i="4"/>
  <c r="I18" i="4"/>
  <c r="G7" i="21"/>
  <c r="H34" i="4"/>
  <c r="I34" i="4"/>
  <c r="G8" i="21"/>
  <c r="H50" i="4"/>
  <c r="I50" i="4"/>
  <c r="G9" i="21"/>
  <c r="H66" i="4"/>
  <c r="I66" i="4"/>
  <c r="G10" i="21"/>
  <c r="H82" i="4"/>
  <c r="I82" i="4"/>
  <c r="G11" i="21"/>
  <c r="H98" i="4"/>
  <c r="I98" i="4"/>
  <c r="G12" i="21"/>
  <c r="G13" i="21"/>
  <c r="H19" i="4"/>
  <c r="I19" i="4"/>
  <c r="H7" i="21"/>
  <c r="H35" i="4"/>
  <c r="I35" i="4"/>
  <c r="H8" i="21"/>
  <c r="H51" i="4"/>
  <c r="I51" i="4"/>
  <c r="H9" i="21"/>
  <c r="H67" i="4"/>
  <c r="I67" i="4"/>
  <c r="H10" i="21"/>
  <c r="H83" i="4"/>
  <c r="I83" i="4"/>
  <c r="H11" i="21"/>
  <c r="H99" i="4"/>
  <c r="I99" i="4"/>
  <c r="H12" i="21"/>
  <c r="H13" i="21"/>
  <c r="H20" i="4"/>
  <c r="I20" i="4"/>
  <c r="I7" i="21"/>
  <c r="H36" i="4"/>
  <c r="I36" i="4"/>
  <c r="I8" i="21"/>
  <c r="H52" i="4"/>
  <c r="I52" i="4"/>
  <c r="I9" i="21"/>
  <c r="H68" i="4"/>
  <c r="I68" i="4"/>
  <c r="I10" i="21"/>
  <c r="H84" i="4"/>
  <c r="I84" i="4"/>
  <c r="I11" i="21"/>
  <c r="H100" i="4"/>
  <c r="I100" i="4"/>
  <c r="I12" i="21"/>
  <c r="I13" i="21"/>
  <c r="H21" i="4"/>
  <c r="I21" i="4"/>
  <c r="J7" i="21"/>
  <c r="H37" i="4"/>
  <c r="I37" i="4"/>
  <c r="J8" i="21"/>
  <c r="H53" i="4"/>
  <c r="I53" i="4"/>
  <c r="J9" i="21"/>
  <c r="H69" i="4"/>
  <c r="I69" i="4"/>
  <c r="J10" i="21"/>
  <c r="H85" i="4"/>
  <c r="I85" i="4"/>
  <c r="J11" i="21"/>
  <c r="H101" i="4"/>
  <c r="I101" i="4"/>
  <c r="J12" i="21"/>
  <c r="J13" i="21"/>
  <c r="H22" i="4"/>
  <c r="I22" i="4"/>
  <c r="K7" i="21"/>
  <c r="H38" i="4"/>
  <c r="I38" i="4"/>
  <c r="K8" i="21"/>
  <c r="H54" i="4"/>
  <c r="I54" i="4"/>
  <c r="K9" i="21"/>
  <c r="H70" i="4"/>
  <c r="I70" i="4"/>
  <c r="K10" i="21"/>
  <c r="H86" i="4"/>
  <c r="I86" i="4"/>
  <c r="K11" i="21"/>
  <c r="H102" i="4"/>
  <c r="I102" i="4"/>
  <c r="K12" i="21"/>
  <c r="K13" i="21"/>
  <c r="H23" i="4"/>
  <c r="I23" i="4"/>
  <c r="L7" i="21"/>
  <c r="H39" i="4"/>
  <c r="I39" i="4"/>
  <c r="L8" i="21"/>
  <c r="H55" i="4"/>
  <c r="I55" i="4"/>
  <c r="L9" i="21"/>
  <c r="H71" i="4"/>
  <c r="I71" i="4"/>
  <c r="L10" i="21"/>
  <c r="H87" i="4"/>
  <c r="I87" i="4"/>
  <c r="L11" i="21"/>
  <c r="H103" i="4"/>
  <c r="I103" i="4"/>
  <c r="L12" i="21"/>
  <c r="L13" i="21"/>
  <c r="H24" i="4"/>
  <c r="I24" i="4"/>
  <c r="M7" i="21"/>
  <c r="H40" i="4"/>
  <c r="I40" i="4"/>
  <c r="M8" i="21"/>
  <c r="H56" i="4"/>
  <c r="I56" i="4"/>
  <c r="M9" i="21"/>
  <c r="H72" i="4"/>
  <c r="I72" i="4"/>
  <c r="M10" i="21"/>
  <c r="H88" i="4"/>
  <c r="I88" i="4"/>
  <c r="M11" i="21"/>
  <c r="H104" i="4"/>
  <c r="I104" i="4"/>
  <c r="M12" i="21"/>
  <c r="M13" i="21"/>
  <c r="H25" i="4"/>
  <c r="I25" i="4"/>
  <c r="N7" i="21"/>
  <c r="H41" i="4"/>
  <c r="I41" i="4"/>
  <c r="N8" i="21"/>
  <c r="H57" i="4"/>
  <c r="I57" i="4"/>
  <c r="N9" i="21"/>
  <c r="H73" i="4"/>
  <c r="I73" i="4"/>
  <c r="N10" i="21"/>
  <c r="H89" i="4"/>
  <c r="I89" i="4"/>
  <c r="N11" i="21"/>
  <c r="H105" i="4"/>
  <c r="I105" i="4"/>
  <c r="N12" i="21"/>
  <c r="N13" i="21"/>
  <c r="O13" i="21"/>
  <c r="U12" i="8"/>
  <c r="C25" i="4"/>
  <c r="C16" i="21"/>
  <c r="C41" i="4"/>
  <c r="C17" i="21"/>
  <c r="C57" i="4"/>
  <c r="C18" i="21"/>
  <c r="C73" i="4"/>
  <c r="C19" i="21"/>
  <c r="C89" i="4"/>
  <c r="C20" i="21"/>
  <c r="C105" i="4"/>
  <c r="C21" i="21"/>
  <c r="C22" i="21"/>
  <c r="D16" i="21"/>
  <c r="D17" i="21"/>
  <c r="D18" i="21"/>
  <c r="D19" i="21"/>
  <c r="D20" i="21"/>
  <c r="D21" i="21"/>
  <c r="D22" i="21"/>
  <c r="E16" i="21"/>
  <c r="E17" i="21"/>
  <c r="E18" i="21"/>
  <c r="E19" i="21"/>
  <c r="E20" i="21"/>
  <c r="E21" i="21"/>
  <c r="E22" i="21"/>
  <c r="F16" i="21"/>
  <c r="F17" i="21"/>
  <c r="F18" i="21"/>
  <c r="F19" i="21"/>
  <c r="F20" i="21"/>
  <c r="F21" i="21"/>
  <c r="F22" i="21"/>
  <c r="G16" i="21"/>
  <c r="G17" i="21"/>
  <c r="G18" i="21"/>
  <c r="G19" i="21"/>
  <c r="G20" i="21"/>
  <c r="G21" i="21"/>
  <c r="G22" i="21"/>
  <c r="H16" i="21"/>
  <c r="H17" i="21"/>
  <c r="H18" i="21"/>
  <c r="H19" i="21"/>
  <c r="H20" i="21"/>
  <c r="H21" i="21"/>
  <c r="H22" i="21"/>
  <c r="I16" i="21"/>
  <c r="I17" i="21"/>
  <c r="I18" i="21"/>
  <c r="I19" i="21"/>
  <c r="I20" i="21"/>
  <c r="I21" i="21"/>
  <c r="I22" i="21"/>
  <c r="J16" i="21"/>
  <c r="J17" i="21"/>
  <c r="J18" i="21"/>
  <c r="J19" i="21"/>
  <c r="J20" i="21"/>
  <c r="J21" i="21"/>
  <c r="J22" i="21"/>
  <c r="K16" i="21"/>
  <c r="K17" i="21"/>
  <c r="K18" i="21"/>
  <c r="K19" i="21"/>
  <c r="K20" i="21"/>
  <c r="K21" i="21"/>
  <c r="K22" i="21"/>
  <c r="L16" i="21"/>
  <c r="L17" i="21"/>
  <c r="L18" i="21"/>
  <c r="L19" i="21"/>
  <c r="L20" i="21"/>
  <c r="L21" i="21"/>
  <c r="L22" i="21"/>
  <c r="M16" i="21"/>
  <c r="M17" i="21"/>
  <c r="M18" i="21"/>
  <c r="M19" i="21"/>
  <c r="M20" i="21"/>
  <c r="M21" i="21"/>
  <c r="M22" i="21"/>
  <c r="N16" i="21"/>
  <c r="N17" i="21"/>
  <c r="N18" i="21"/>
  <c r="N19" i="21"/>
  <c r="N20" i="21"/>
  <c r="N21" i="21"/>
  <c r="N22" i="21"/>
  <c r="O22" i="21"/>
  <c r="U21" i="8"/>
  <c r="C27" i="21"/>
  <c r="D27" i="21"/>
  <c r="E27" i="21"/>
  <c r="F27" i="21"/>
  <c r="G27" i="21"/>
  <c r="H27" i="21"/>
  <c r="I27" i="21"/>
  <c r="J27" i="21"/>
  <c r="K27" i="21"/>
  <c r="L27" i="21"/>
  <c r="M27" i="21"/>
  <c r="N27" i="21"/>
  <c r="O27" i="21"/>
  <c r="U26" i="8"/>
  <c r="C28" i="21"/>
  <c r="D28" i="21"/>
  <c r="E28" i="21"/>
  <c r="F28" i="21"/>
  <c r="G28" i="21"/>
  <c r="H28" i="21"/>
  <c r="I28" i="21"/>
  <c r="J28" i="21"/>
  <c r="K28" i="21"/>
  <c r="L28" i="21"/>
  <c r="M28" i="21"/>
  <c r="N28" i="21"/>
  <c r="O28" i="21"/>
  <c r="U27" i="8"/>
  <c r="C29" i="21"/>
  <c r="D29" i="21"/>
  <c r="E29" i="21"/>
  <c r="F29" i="21"/>
  <c r="G29" i="21"/>
  <c r="H29" i="21"/>
  <c r="I29" i="21"/>
  <c r="J29" i="21"/>
  <c r="K29" i="21"/>
  <c r="L29" i="21"/>
  <c r="M29" i="21"/>
  <c r="N29" i="21"/>
  <c r="O29" i="21"/>
  <c r="U28" i="8"/>
  <c r="U29" i="8"/>
  <c r="U30" i="8"/>
  <c r="D33" i="3"/>
  <c r="C34" i="16"/>
  <c r="D37" i="3"/>
  <c r="C34" i="21"/>
  <c r="C35" i="16"/>
  <c r="C35" i="21"/>
  <c r="C36" i="16"/>
  <c r="C36" i="21"/>
  <c r="C37" i="16"/>
  <c r="C37" i="21"/>
  <c r="C38" i="16"/>
  <c r="C38" i="21"/>
  <c r="C39" i="16"/>
  <c r="C39" i="21"/>
  <c r="C40" i="21"/>
  <c r="C41" i="21"/>
  <c r="C42" i="21"/>
  <c r="D34" i="21"/>
  <c r="D35" i="21"/>
  <c r="D36" i="21"/>
  <c r="D37" i="21"/>
  <c r="D38" i="21"/>
  <c r="D39" i="21"/>
  <c r="D40" i="21"/>
  <c r="D41" i="21"/>
  <c r="D42" i="21"/>
  <c r="E34" i="21"/>
  <c r="E35" i="21"/>
  <c r="E36" i="21"/>
  <c r="E37" i="21"/>
  <c r="E38" i="21"/>
  <c r="E39" i="21"/>
  <c r="E40" i="21"/>
  <c r="E41" i="21"/>
  <c r="E42" i="21"/>
  <c r="F34" i="21"/>
  <c r="F35" i="21"/>
  <c r="F36" i="21"/>
  <c r="F37" i="21"/>
  <c r="F38" i="21"/>
  <c r="F39" i="21"/>
  <c r="F40" i="21"/>
  <c r="F41" i="21"/>
  <c r="F42" i="21"/>
  <c r="G34" i="21"/>
  <c r="G35" i="21"/>
  <c r="G36" i="21"/>
  <c r="G37" i="21"/>
  <c r="G38" i="21"/>
  <c r="G39" i="21"/>
  <c r="G40" i="21"/>
  <c r="G41" i="21"/>
  <c r="G42" i="21"/>
  <c r="H34" i="21"/>
  <c r="H35" i="21"/>
  <c r="H36" i="21"/>
  <c r="H37" i="21"/>
  <c r="H38" i="21"/>
  <c r="H39" i="21"/>
  <c r="H40" i="21"/>
  <c r="H41" i="21"/>
  <c r="H42" i="21"/>
  <c r="I34" i="21"/>
  <c r="I35" i="21"/>
  <c r="I36" i="21"/>
  <c r="I37" i="21"/>
  <c r="I38" i="21"/>
  <c r="I39" i="21"/>
  <c r="I40" i="21"/>
  <c r="I41" i="21"/>
  <c r="I42" i="21"/>
  <c r="J34" i="21"/>
  <c r="J35" i="21"/>
  <c r="J36" i="21"/>
  <c r="J37" i="21"/>
  <c r="J38" i="21"/>
  <c r="J39" i="21"/>
  <c r="J40" i="21"/>
  <c r="J41" i="21"/>
  <c r="J42" i="21"/>
  <c r="K34" i="21"/>
  <c r="K35" i="21"/>
  <c r="K36" i="21"/>
  <c r="K37" i="21"/>
  <c r="K38" i="21"/>
  <c r="K39" i="21"/>
  <c r="K40" i="21"/>
  <c r="K41" i="21"/>
  <c r="K42" i="21"/>
  <c r="L34" i="21"/>
  <c r="L35" i="21"/>
  <c r="L36" i="21"/>
  <c r="L37" i="21"/>
  <c r="L38" i="21"/>
  <c r="L39" i="21"/>
  <c r="L40" i="21"/>
  <c r="L41" i="21"/>
  <c r="L42" i="21"/>
  <c r="M34" i="21"/>
  <c r="M35" i="21"/>
  <c r="M36" i="21"/>
  <c r="M37" i="21"/>
  <c r="M38" i="21"/>
  <c r="M39" i="21"/>
  <c r="M40" i="21"/>
  <c r="M41" i="21"/>
  <c r="M42" i="21"/>
  <c r="N34" i="21"/>
  <c r="N35" i="21"/>
  <c r="N36" i="21"/>
  <c r="N37" i="21"/>
  <c r="N38" i="21"/>
  <c r="N39" i="21"/>
  <c r="N40" i="21"/>
  <c r="N41" i="21"/>
  <c r="N42" i="21"/>
  <c r="O42" i="21"/>
  <c r="U41" i="8"/>
  <c r="B17" i="1"/>
  <c r="B19" i="1"/>
  <c r="B13" i="1"/>
  <c r="B30" i="1"/>
  <c r="B42" i="1"/>
  <c r="B44" i="1"/>
  <c r="C45" i="21"/>
  <c r="C46" i="21"/>
  <c r="D45" i="21"/>
  <c r="D46" i="21"/>
  <c r="E45" i="21"/>
  <c r="E46" i="21"/>
  <c r="F45" i="21"/>
  <c r="F46" i="21"/>
  <c r="G45" i="21"/>
  <c r="G46" i="21"/>
  <c r="H45" i="21"/>
  <c r="H46" i="21"/>
  <c r="I45" i="21"/>
  <c r="I46" i="21"/>
  <c r="J45" i="21"/>
  <c r="J46" i="21"/>
  <c r="K45" i="21"/>
  <c r="K46" i="21"/>
  <c r="L45" i="21"/>
  <c r="L46" i="21"/>
  <c r="M45" i="21"/>
  <c r="M46" i="21"/>
  <c r="N45" i="21"/>
  <c r="N46" i="21"/>
  <c r="O46" i="21"/>
  <c r="U45" i="8"/>
  <c r="U47" i="8"/>
  <c r="U49" i="8"/>
  <c r="C21" i="4"/>
  <c r="C7" i="16"/>
  <c r="C37" i="4"/>
  <c r="C8" i="16"/>
  <c r="C53" i="4"/>
  <c r="C9" i="16"/>
  <c r="C69" i="4"/>
  <c r="C10" i="16"/>
  <c r="C85" i="4"/>
  <c r="C11" i="16"/>
  <c r="C101" i="4"/>
  <c r="C12" i="16"/>
  <c r="C13" i="16"/>
  <c r="D7" i="16"/>
  <c r="D8" i="16"/>
  <c r="D9" i="16"/>
  <c r="D10" i="16"/>
  <c r="D11" i="16"/>
  <c r="D12" i="16"/>
  <c r="D13" i="16"/>
  <c r="E7" i="16"/>
  <c r="E8" i="16"/>
  <c r="E9" i="16"/>
  <c r="E10" i="16"/>
  <c r="E11" i="16"/>
  <c r="E12" i="16"/>
  <c r="E13" i="16"/>
  <c r="F7" i="16"/>
  <c r="F8" i="16"/>
  <c r="F9" i="16"/>
  <c r="F10" i="16"/>
  <c r="F11" i="16"/>
  <c r="F12" i="16"/>
  <c r="F13" i="16"/>
  <c r="G7" i="16"/>
  <c r="G8" i="16"/>
  <c r="G9" i="16"/>
  <c r="G10" i="16"/>
  <c r="G11" i="16"/>
  <c r="G12" i="16"/>
  <c r="G13" i="16"/>
  <c r="H7" i="16"/>
  <c r="H8" i="16"/>
  <c r="H9" i="16"/>
  <c r="H10" i="16"/>
  <c r="H11" i="16"/>
  <c r="H12" i="16"/>
  <c r="H13" i="16"/>
  <c r="I7" i="16"/>
  <c r="I8" i="16"/>
  <c r="I9" i="16"/>
  <c r="I10" i="16"/>
  <c r="I11" i="16"/>
  <c r="I12" i="16"/>
  <c r="I13" i="16"/>
  <c r="J7" i="16"/>
  <c r="J8" i="16"/>
  <c r="J9" i="16"/>
  <c r="J10" i="16"/>
  <c r="J11" i="16"/>
  <c r="J12" i="16"/>
  <c r="J13" i="16"/>
  <c r="K7" i="16"/>
  <c r="K8" i="16"/>
  <c r="K9" i="16"/>
  <c r="K10" i="16"/>
  <c r="K11" i="16"/>
  <c r="K12" i="16"/>
  <c r="K13" i="16"/>
  <c r="L7" i="16"/>
  <c r="L8" i="16"/>
  <c r="L9" i="16"/>
  <c r="L10" i="16"/>
  <c r="L11" i="16"/>
  <c r="L12" i="16"/>
  <c r="L13" i="16"/>
  <c r="M7" i="16"/>
  <c r="M8" i="16"/>
  <c r="M9" i="16"/>
  <c r="M10" i="16"/>
  <c r="M11" i="16"/>
  <c r="M12" i="16"/>
  <c r="M13" i="16"/>
  <c r="N7" i="16"/>
  <c r="N8" i="16"/>
  <c r="N9" i="16"/>
  <c r="N10" i="16"/>
  <c r="N11" i="16"/>
  <c r="N12" i="16"/>
  <c r="N13" i="16"/>
  <c r="O13" i="16"/>
  <c r="R12" i="8"/>
  <c r="C22" i="4"/>
  <c r="C16" i="16"/>
  <c r="C38" i="4"/>
  <c r="C17" i="16"/>
  <c r="C54" i="4"/>
  <c r="C18" i="16"/>
  <c r="C70" i="4"/>
  <c r="C19" i="16"/>
  <c r="C86" i="4"/>
  <c r="C20" i="16"/>
  <c r="C102" i="4"/>
  <c r="C21" i="16"/>
  <c r="C22" i="16"/>
  <c r="D16" i="16"/>
  <c r="D17" i="16"/>
  <c r="D18" i="16"/>
  <c r="D19" i="16"/>
  <c r="D20" i="16"/>
  <c r="D21" i="16"/>
  <c r="D22" i="16"/>
  <c r="E16" i="16"/>
  <c r="E17" i="16"/>
  <c r="E18" i="16"/>
  <c r="E19" i="16"/>
  <c r="E20" i="16"/>
  <c r="E21" i="16"/>
  <c r="E22" i="16"/>
  <c r="F16" i="16"/>
  <c r="F17" i="16"/>
  <c r="F18" i="16"/>
  <c r="F19" i="16"/>
  <c r="F20" i="16"/>
  <c r="F21" i="16"/>
  <c r="F22" i="16"/>
  <c r="G16" i="16"/>
  <c r="G17" i="16"/>
  <c r="G18" i="16"/>
  <c r="G19" i="16"/>
  <c r="G20" i="16"/>
  <c r="G21" i="16"/>
  <c r="G22" i="16"/>
  <c r="H16" i="16"/>
  <c r="H17" i="16"/>
  <c r="H18" i="16"/>
  <c r="H19" i="16"/>
  <c r="H20" i="16"/>
  <c r="H21" i="16"/>
  <c r="H22" i="16"/>
  <c r="I16" i="16"/>
  <c r="I17" i="16"/>
  <c r="I18" i="16"/>
  <c r="I19" i="16"/>
  <c r="I20" i="16"/>
  <c r="I21" i="16"/>
  <c r="I22" i="16"/>
  <c r="J16" i="16"/>
  <c r="J17" i="16"/>
  <c r="J18" i="16"/>
  <c r="J19" i="16"/>
  <c r="J20" i="16"/>
  <c r="J21" i="16"/>
  <c r="J22" i="16"/>
  <c r="K16" i="16"/>
  <c r="K17" i="16"/>
  <c r="K18" i="16"/>
  <c r="K19" i="16"/>
  <c r="K20" i="16"/>
  <c r="K21" i="16"/>
  <c r="K22" i="16"/>
  <c r="L16" i="16"/>
  <c r="L17" i="16"/>
  <c r="L18" i="16"/>
  <c r="L19" i="16"/>
  <c r="L20" i="16"/>
  <c r="L21" i="16"/>
  <c r="L22" i="16"/>
  <c r="M16" i="16"/>
  <c r="M17" i="16"/>
  <c r="M18" i="16"/>
  <c r="M19" i="16"/>
  <c r="M20" i="16"/>
  <c r="M21" i="16"/>
  <c r="M22" i="16"/>
  <c r="N16" i="16"/>
  <c r="N17" i="16"/>
  <c r="N18" i="16"/>
  <c r="N19" i="16"/>
  <c r="N20" i="16"/>
  <c r="N21" i="16"/>
  <c r="N22" i="16"/>
  <c r="O22" i="16"/>
  <c r="R21" i="8"/>
  <c r="C27" i="16"/>
  <c r="D27" i="16"/>
  <c r="E27" i="16"/>
  <c r="F27" i="16"/>
  <c r="G27" i="16"/>
  <c r="H27" i="16"/>
  <c r="I27" i="16"/>
  <c r="J27" i="16"/>
  <c r="K27" i="16"/>
  <c r="L27" i="16"/>
  <c r="M27" i="16"/>
  <c r="N27" i="16"/>
  <c r="O27" i="16"/>
  <c r="R26" i="8"/>
  <c r="C28" i="16"/>
  <c r="D28" i="16"/>
  <c r="E28" i="16"/>
  <c r="F28" i="16"/>
  <c r="G28" i="16"/>
  <c r="H28" i="16"/>
  <c r="I28" i="16"/>
  <c r="J28" i="16"/>
  <c r="K28" i="16"/>
  <c r="L28" i="16"/>
  <c r="M28" i="16"/>
  <c r="N28" i="16"/>
  <c r="O28" i="16"/>
  <c r="R27" i="8"/>
  <c r="C29" i="16"/>
  <c r="D29" i="16"/>
  <c r="E29" i="16"/>
  <c r="F29" i="16"/>
  <c r="G29" i="16"/>
  <c r="H29" i="16"/>
  <c r="I29" i="16"/>
  <c r="J29" i="16"/>
  <c r="K29" i="16"/>
  <c r="L29" i="16"/>
  <c r="M29" i="16"/>
  <c r="N29" i="16"/>
  <c r="O29" i="16"/>
  <c r="R28" i="8"/>
  <c r="R29" i="8"/>
  <c r="R30" i="8"/>
  <c r="C40" i="16"/>
  <c r="C41" i="16"/>
  <c r="C42" i="16"/>
  <c r="D34" i="16"/>
  <c r="D35" i="16"/>
  <c r="D36" i="16"/>
  <c r="D37" i="16"/>
  <c r="D38" i="16"/>
  <c r="D39" i="16"/>
  <c r="D40" i="16"/>
  <c r="D41" i="16"/>
  <c r="D42" i="16"/>
  <c r="E34" i="16"/>
  <c r="E35" i="16"/>
  <c r="E36" i="16"/>
  <c r="E37" i="16"/>
  <c r="E38" i="16"/>
  <c r="E39" i="16"/>
  <c r="E40" i="16"/>
  <c r="E41" i="16"/>
  <c r="E42" i="16"/>
  <c r="F34" i="16"/>
  <c r="F35" i="16"/>
  <c r="F36" i="16"/>
  <c r="F37" i="16"/>
  <c r="F38" i="16"/>
  <c r="F39" i="16"/>
  <c r="F40" i="16"/>
  <c r="F41" i="16"/>
  <c r="F42" i="16"/>
  <c r="G34" i="16"/>
  <c r="G35" i="16"/>
  <c r="G36" i="16"/>
  <c r="G37" i="16"/>
  <c r="G38" i="16"/>
  <c r="G39" i="16"/>
  <c r="G40" i="16"/>
  <c r="G41" i="16"/>
  <c r="G42" i="16"/>
  <c r="H34" i="16"/>
  <c r="H35" i="16"/>
  <c r="H36" i="16"/>
  <c r="H37" i="16"/>
  <c r="H38" i="16"/>
  <c r="H39" i="16"/>
  <c r="H40" i="16"/>
  <c r="H41" i="16"/>
  <c r="H42" i="16"/>
  <c r="I34" i="16"/>
  <c r="I35" i="16"/>
  <c r="I36" i="16"/>
  <c r="I37" i="16"/>
  <c r="I38" i="16"/>
  <c r="I39" i="16"/>
  <c r="I40" i="16"/>
  <c r="I41" i="16"/>
  <c r="I42" i="16"/>
  <c r="J34" i="16"/>
  <c r="J35" i="16"/>
  <c r="J36" i="16"/>
  <c r="J37" i="16"/>
  <c r="J38" i="16"/>
  <c r="J39" i="16"/>
  <c r="J40" i="16"/>
  <c r="J41" i="16"/>
  <c r="J42" i="16"/>
  <c r="K34" i="16"/>
  <c r="K35" i="16"/>
  <c r="K36" i="16"/>
  <c r="K37" i="16"/>
  <c r="K38" i="16"/>
  <c r="K39" i="16"/>
  <c r="K40" i="16"/>
  <c r="K41" i="16"/>
  <c r="K42" i="16"/>
  <c r="L34" i="16"/>
  <c r="L35" i="16"/>
  <c r="L36" i="16"/>
  <c r="L37" i="16"/>
  <c r="L38" i="16"/>
  <c r="L39" i="16"/>
  <c r="L40" i="16"/>
  <c r="L41" i="16"/>
  <c r="L42" i="16"/>
  <c r="M34" i="16"/>
  <c r="M35" i="16"/>
  <c r="M36" i="16"/>
  <c r="M37" i="16"/>
  <c r="M38" i="16"/>
  <c r="M39" i="16"/>
  <c r="M40" i="16"/>
  <c r="M41" i="16"/>
  <c r="M42" i="16"/>
  <c r="N34" i="16"/>
  <c r="N35" i="16"/>
  <c r="N36" i="16"/>
  <c r="N37" i="16"/>
  <c r="N38" i="16"/>
  <c r="N39" i="16"/>
  <c r="N40" i="16"/>
  <c r="N41" i="16"/>
  <c r="N42" i="16"/>
  <c r="O42" i="16"/>
  <c r="R41" i="8"/>
  <c r="C45" i="16"/>
  <c r="C46" i="16"/>
  <c r="D45" i="16"/>
  <c r="D46" i="16"/>
  <c r="E45" i="16"/>
  <c r="E46" i="16"/>
  <c r="F45" i="16"/>
  <c r="F46" i="16"/>
  <c r="G45" i="16"/>
  <c r="G46" i="16"/>
  <c r="H45" i="16"/>
  <c r="H46" i="16"/>
  <c r="I45" i="16"/>
  <c r="I46" i="16"/>
  <c r="J45" i="16"/>
  <c r="J46" i="16"/>
  <c r="K45" i="16"/>
  <c r="K46" i="16"/>
  <c r="L45" i="16"/>
  <c r="L46" i="16"/>
  <c r="M45" i="16"/>
  <c r="M46" i="16"/>
  <c r="N45" i="16"/>
  <c r="N46" i="16"/>
  <c r="O46" i="16"/>
  <c r="R45" i="8"/>
  <c r="R47" i="8"/>
  <c r="R49" i="8"/>
  <c r="D6" i="8"/>
  <c r="D7" i="8"/>
  <c r="D8" i="8"/>
  <c r="D9" i="8"/>
  <c r="D10" i="8"/>
  <c r="D11" i="8"/>
  <c r="D12" i="8"/>
  <c r="E6" i="8"/>
  <c r="E7" i="8"/>
  <c r="E8" i="8"/>
  <c r="E9" i="8"/>
  <c r="E10" i="8"/>
  <c r="E11" i="8"/>
  <c r="E12" i="8"/>
  <c r="F6" i="8"/>
  <c r="F7" i="8"/>
  <c r="F8" i="8"/>
  <c r="F9" i="8"/>
  <c r="F10" i="8"/>
  <c r="F11" i="8"/>
  <c r="F12" i="8"/>
  <c r="G6" i="8"/>
  <c r="G7" i="8"/>
  <c r="G8" i="8"/>
  <c r="G9" i="8"/>
  <c r="G10" i="8"/>
  <c r="G11" i="8"/>
  <c r="G12" i="8"/>
  <c r="H6" i="8"/>
  <c r="H7" i="8"/>
  <c r="H8" i="8"/>
  <c r="H9" i="8"/>
  <c r="H10" i="8"/>
  <c r="H11" i="8"/>
  <c r="H12" i="8"/>
  <c r="I6" i="8"/>
  <c r="I7" i="8"/>
  <c r="I8" i="8"/>
  <c r="I9" i="8"/>
  <c r="I10" i="8"/>
  <c r="I11" i="8"/>
  <c r="I12" i="8"/>
  <c r="J6" i="8"/>
  <c r="J7" i="8"/>
  <c r="J8" i="8"/>
  <c r="J9" i="8"/>
  <c r="J10" i="8"/>
  <c r="J11" i="8"/>
  <c r="J12" i="8"/>
  <c r="K6" i="8"/>
  <c r="K7" i="8"/>
  <c r="K8" i="8"/>
  <c r="K9" i="8"/>
  <c r="K10" i="8"/>
  <c r="K11" i="8"/>
  <c r="K12" i="8"/>
  <c r="L6" i="8"/>
  <c r="L7" i="8"/>
  <c r="L8" i="8"/>
  <c r="L9" i="8"/>
  <c r="L10" i="8"/>
  <c r="L11" i="8"/>
  <c r="L12" i="8"/>
  <c r="M6" i="8"/>
  <c r="M7" i="8"/>
  <c r="M8" i="8"/>
  <c r="M9" i="8"/>
  <c r="M10" i="8"/>
  <c r="M11" i="8"/>
  <c r="M12" i="8"/>
  <c r="N6" i="8"/>
  <c r="N7" i="8"/>
  <c r="N8" i="8"/>
  <c r="N9" i="8"/>
  <c r="N10" i="8"/>
  <c r="N11" i="8"/>
  <c r="N12" i="8"/>
  <c r="O12" i="8"/>
  <c r="D15" i="8"/>
  <c r="D16" i="8"/>
  <c r="D17" i="8"/>
  <c r="D18" i="8"/>
  <c r="D19" i="8"/>
  <c r="D20" i="8"/>
  <c r="D21" i="8"/>
  <c r="E15" i="8"/>
  <c r="E16" i="8"/>
  <c r="E17" i="8"/>
  <c r="E18" i="8"/>
  <c r="E19" i="8"/>
  <c r="E20" i="8"/>
  <c r="E21" i="8"/>
  <c r="F15" i="8"/>
  <c r="F16" i="8"/>
  <c r="F17" i="8"/>
  <c r="F18" i="8"/>
  <c r="F19" i="8"/>
  <c r="F20" i="8"/>
  <c r="F21" i="8"/>
  <c r="G15" i="8"/>
  <c r="G16" i="8"/>
  <c r="G17" i="8"/>
  <c r="G18" i="8"/>
  <c r="G19" i="8"/>
  <c r="G20" i="8"/>
  <c r="G21" i="8"/>
  <c r="H15" i="8"/>
  <c r="H16" i="8"/>
  <c r="H17" i="8"/>
  <c r="H18" i="8"/>
  <c r="H19" i="8"/>
  <c r="H20" i="8"/>
  <c r="H21" i="8"/>
  <c r="I15" i="8"/>
  <c r="I16" i="8"/>
  <c r="I17" i="8"/>
  <c r="I18" i="8"/>
  <c r="I19" i="8"/>
  <c r="I20" i="8"/>
  <c r="I21" i="8"/>
  <c r="J15" i="8"/>
  <c r="J16" i="8"/>
  <c r="J17" i="8"/>
  <c r="J18" i="8"/>
  <c r="J19" i="8"/>
  <c r="J20" i="8"/>
  <c r="J21" i="8"/>
  <c r="K15" i="8"/>
  <c r="K16" i="8"/>
  <c r="K17" i="8"/>
  <c r="K18" i="8"/>
  <c r="K19" i="8"/>
  <c r="K20" i="8"/>
  <c r="K21" i="8"/>
  <c r="L15" i="8"/>
  <c r="L16" i="8"/>
  <c r="L17" i="8"/>
  <c r="L18" i="8"/>
  <c r="L19" i="8"/>
  <c r="L20" i="8"/>
  <c r="L21" i="8"/>
  <c r="M15" i="8"/>
  <c r="M16" i="8"/>
  <c r="M17" i="8"/>
  <c r="M18" i="8"/>
  <c r="M19" i="8"/>
  <c r="M20" i="8"/>
  <c r="M21" i="8"/>
  <c r="N15" i="8"/>
  <c r="N16" i="8"/>
  <c r="N17" i="8"/>
  <c r="N18" i="8"/>
  <c r="N19" i="8"/>
  <c r="N20" i="8"/>
  <c r="N21" i="8"/>
  <c r="O21" i="8"/>
  <c r="D26" i="8"/>
  <c r="D27" i="8"/>
  <c r="D28" i="8"/>
  <c r="D29" i="8"/>
  <c r="D30" i="8"/>
  <c r="E26" i="8"/>
  <c r="E27" i="8"/>
  <c r="E28" i="8"/>
  <c r="E29" i="8"/>
  <c r="E30" i="8"/>
  <c r="F26" i="8"/>
  <c r="F27" i="8"/>
  <c r="F28" i="8"/>
  <c r="F29" i="8"/>
  <c r="F30" i="8"/>
  <c r="G26" i="8"/>
  <c r="G27" i="8"/>
  <c r="G28" i="8"/>
  <c r="G29" i="8"/>
  <c r="G30" i="8"/>
  <c r="H26" i="8"/>
  <c r="H27" i="8"/>
  <c r="H28" i="8"/>
  <c r="H29" i="8"/>
  <c r="H30" i="8"/>
  <c r="I26" i="8"/>
  <c r="I27" i="8"/>
  <c r="I28" i="8"/>
  <c r="I29" i="8"/>
  <c r="I30" i="8"/>
  <c r="J26" i="8"/>
  <c r="J27" i="8"/>
  <c r="J28" i="8"/>
  <c r="J29" i="8"/>
  <c r="J30" i="8"/>
  <c r="K26" i="8"/>
  <c r="K27" i="8"/>
  <c r="K28" i="8"/>
  <c r="K29" i="8"/>
  <c r="K30" i="8"/>
  <c r="L26" i="8"/>
  <c r="L27" i="8"/>
  <c r="L28" i="8"/>
  <c r="L29" i="8"/>
  <c r="L30" i="8"/>
  <c r="M26" i="8"/>
  <c r="M27" i="8"/>
  <c r="M28" i="8"/>
  <c r="M29" i="8"/>
  <c r="M30" i="8"/>
  <c r="N26" i="8"/>
  <c r="N27" i="8"/>
  <c r="N28" i="8"/>
  <c r="N29" i="8"/>
  <c r="N30" i="8"/>
  <c r="O30" i="8"/>
  <c r="D33" i="8"/>
  <c r="D34" i="8"/>
  <c r="D35" i="8"/>
  <c r="D36" i="8"/>
  <c r="D37" i="8"/>
  <c r="D38" i="8"/>
  <c r="D39" i="8"/>
  <c r="D40" i="8"/>
  <c r="D41" i="8"/>
  <c r="E33" i="8"/>
  <c r="E34" i="8"/>
  <c r="E35" i="8"/>
  <c r="E36" i="8"/>
  <c r="E37" i="8"/>
  <c r="E38" i="8"/>
  <c r="E39" i="8"/>
  <c r="E40" i="8"/>
  <c r="E41" i="8"/>
  <c r="F33" i="8"/>
  <c r="F34" i="8"/>
  <c r="F35" i="8"/>
  <c r="F36" i="8"/>
  <c r="F37" i="8"/>
  <c r="F38" i="8"/>
  <c r="F39" i="8"/>
  <c r="F40" i="8"/>
  <c r="F41" i="8"/>
  <c r="G33" i="8"/>
  <c r="G34" i="8"/>
  <c r="G35" i="8"/>
  <c r="G36" i="8"/>
  <c r="G37" i="8"/>
  <c r="G38" i="8"/>
  <c r="G39" i="8"/>
  <c r="G40" i="8"/>
  <c r="G41" i="8"/>
  <c r="H33" i="8"/>
  <c r="H34" i="8"/>
  <c r="H35" i="8"/>
  <c r="H36" i="8"/>
  <c r="H37" i="8"/>
  <c r="H38" i="8"/>
  <c r="H39" i="8"/>
  <c r="H40" i="8"/>
  <c r="H41" i="8"/>
  <c r="I33" i="8"/>
  <c r="I34" i="8"/>
  <c r="I35" i="8"/>
  <c r="I36" i="8"/>
  <c r="I37" i="8"/>
  <c r="I38" i="8"/>
  <c r="I39" i="8"/>
  <c r="I40" i="8"/>
  <c r="I41" i="8"/>
  <c r="J33" i="8"/>
  <c r="J34" i="8"/>
  <c r="J35" i="8"/>
  <c r="J36" i="8"/>
  <c r="J37" i="8"/>
  <c r="J38" i="8"/>
  <c r="J39" i="8"/>
  <c r="J40" i="8"/>
  <c r="J41" i="8"/>
  <c r="K33" i="8"/>
  <c r="K34" i="8"/>
  <c r="K35" i="8"/>
  <c r="K36" i="8"/>
  <c r="K37" i="8"/>
  <c r="K38" i="8"/>
  <c r="K39" i="8"/>
  <c r="K40" i="8"/>
  <c r="K41" i="8"/>
  <c r="L33" i="8"/>
  <c r="L34" i="8"/>
  <c r="L35" i="8"/>
  <c r="L36" i="8"/>
  <c r="L37" i="8"/>
  <c r="L38" i="8"/>
  <c r="L39" i="8"/>
  <c r="L40" i="8"/>
  <c r="L41" i="8"/>
  <c r="M33" i="8"/>
  <c r="M34" i="8"/>
  <c r="M35" i="8"/>
  <c r="M36" i="8"/>
  <c r="M37" i="8"/>
  <c r="M38" i="8"/>
  <c r="M39" i="8"/>
  <c r="M40" i="8"/>
  <c r="M41" i="8"/>
  <c r="N33" i="8"/>
  <c r="N34" i="8"/>
  <c r="N35" i="8"/>
  <c r="N36" i="8"/>
  <c r="N37" i="8"/>
  <c r="N38" i="8"/>
  <c r="N39" i="8"/>
  <c r="N40" i="8"/>
  <c r="N41" i="8"/>
  <c r="O41" i="8"/>
  <c r="C44" i="8"/>
  <c r="C45" i="8"/>
  <c r="D44" i="8"/>
  <c r="D45" i="8"/>
  <c r="E44" i="8"/>
  <c r="E45" i="8"/>
  <c r="F44" i="8"/>
  <c r="F45" i="8"/>
  <c r="G44" i="8"/>
  <c r="G45" i="8"/>
  <c r="H44" i="8"/>
  <c r="H45" i="8"/>
  <c r="I44" i="8"/>
  <c r="I45" i="8"/>
  <c r="J44" i="8"/>
  <c r="J45" i="8"/>
  <c r="K44" i="8"/>
  <c r="K45" i="8"/>
  <c r="L44" i="8"/>
  <c r="L45" i="8"/>
  <c r="M44" i="8"/>
  <c r="M45" i="8"/>
  <c r="N44" i="8"/>
  <c r="N45" i="8"/>
  <c r="O45" i="8"/>
  <c r="O47" i="8"/>
  <c r="O49" i="8"/>
  <c r="S31" i="9"/>
  <c r="Q30" i="9"/>
  <c r="D11" i="10"/>
  <c r="F11" i="10"/>
  <c r="H10" i="10"/>
  <c r="J10" i="10"/>
  <c r="C28" i="1"/>
  <c r="C30" i="21"/>
  <c r="C30" i="16"/>
  <c r="D18" i="1"/>
  <c r="D17" i="1"/>
  <c r="F35" i="10"/>
  <c r="N23" i="20"/>
  <c r="N23" i="17"/>
  <c r="O23" i="17"/>
  <c r="B8" i="4"/>
  <c r="B10" i="6"/>
  <c r="B15" i="6"/>
  <c r="N4" i="8"/>
  <c r="M4" i="8"/>
  <c r="L4" i="8"/>
  <c r="K4" i="8"/>
  <c r="J4" i="8"/>
  <c r="I4" i="8"/>
  <c r="H4" i="8"/>
  <c r="G4" i="8"/>
  <c r="F4" i="8"/>
  <c r="E4" i="8"/>
  <c r="D4" i="8"/>
  <c r="C4" i="8"/>
  <c r="V12" i="8"/>
  <c r="S12" i="8"/>
  <c r="B12" i="21"/>
  <c r="B11" i="21"/>
  <c r="B20" i="21"/>
  <c r="B10" i="21"/>
  <c r="B19" i="21"/>
  <c r="B9" i="21"/>
  <c r="B18" i="21"/>
  <c r="B12" i="16"/>
  <c r="B11" i="16"/>
  <c r="B20" i="16"/>
  <c r="B10" i="16"/>
  <c r="B19" i="16"/>
  <c r="B9" i="16"/>
  <c r="B18" i="16"/>
  <c r="G106" i="4"/>
  <c r="N15" i="9"/>
  <c r="M15" i="9"/>
  <c r="L15" i="9"/>
  <c r="K15" i="9"/>
  <c r="J15" i="9"/>
  <c r="I15" i="9"/>
  <c r="H15" i="9"/>
  <c r="G15" i="9"/>
  <c r="F15" i="9"/>
  <c r="E15" i="9"/>
  <c r="D15" i="9"/>
  <c r="N14" i="9"/>
  <c r="M14" i="9"/>
  <c r="L14" i="9"/>
  <c r="K14" i="9"/>
  <c r="J14" i="9"/>
  <c r="I14" i="9"/>
  <c r="H14" i="9"/>
  <c r="G14" i="9"/>
  <c r="F14" i="9"/>
  <c r="E14" i="9"/>
  <c r="D14" i="9"/>
  <c r="N13" i="9"/>
  <c r="M13" i="9"/>
  <c r="L13" i="9"/>
  <c r="K13" i="9"/>
  <c r="J13" i="9"/>
  <c r="I13" i="9"/>
  <c r="H13" i="9"/>
  <c r="G13" i="9"/>
  <c r="F13" i="9"/>
  <c r="E13" i="9"/>
  <c r="D13" i="9"/>
  <c r="N12" i="9"/>
  <c r="M12" i="9"/>
  <c r="L12" i="9"/>
  <c r="K12" i="9"/>
  <c r="J12" i="9"/>
  <c r="I12" i="9"/>
  <c r="H12" i="9"/>
  <c r="G12" i="9"/>
  <c r="F12" i="9"/>
  <c r="E12" i="9"/>
  <c r="D12" i="9"/>
  <c r="N11" i="9"/>
  <c r="M11" i="9"/>
  <c r="L11" i="9"/>
  <c r="K11" i="9"/>
  <c r="J11" i="9"/>
  <c r="I11" i="9"/>
  <c r="H11" i="9"/>
  <c r="G11" i="9"/>
  <c r="F11" i="9"/>
  <c r="E11" i="9"/>
  <c r="D11" i="9"/>
  <c r="N10" i="9"/>
  <c r="M10" i="9"/>
  <c r="L10" i="9"/>
  <c r="K10" i="9"/>
  <c r="J10" i="9"/>
  <c r="I10" i="9"/>
  <c r="H10" i="9"/>
  <c r="G10" i="9"/>
  <c r="F10" i="9"/>
  <c r="E10" i="9"/>
  <c r="D10" i="9"/>
  <c r="C15" i="9"/>
  <c r="C14" i="9"/>
  <c r="C13" i="9"/>
  <c r="C12" i="9"/>
  <c r="C11" i="9"/>
  <c r="C10" i="9"/>
  <c r="F105" i="4"/>
  <c r="F104" i="4"/>
  <c r="F103" i="4"/>
  <c r="F102" i="4"/>
  <c r="F101" i="4"/>
  <c r="F100" i="4"/>
  <c r="F99" i="4"/>
  <c r="F98" i="4"/>
  <c r="F97" i="4"/>
  <c r="F96" i="4"/>
  <c r="F95" i="4"/>
  <c r="F94" i="4"/>
  <c r="G90" i="4"/>
  <c r="F89" i="4"/>
  <c r="F88" i="4"/>
  <c r="F87" i="4"/>
  <c r="F86" i="4"/>
  <c r="F85" i="4"/>
  <c r="F84" i="4"/>
  <c r="F83" i="4"/>
  <c r="F82" i="4"/>
  <c r="F81" i="4"/>
  <c r="F80" i="4"/>
  <c r="F79" i="4"/>
  <c r="F78" i="4"/>
  <c r="G74" i="4"/>
  <c r="F73" i="4"/>
  <c r="F72" i="4"/>
  <c r="F71" i="4"/>
  <c r="F70" i="4"/>
  <c r="F69" i="4"/>
  <c r="F68" i="4"/>
  <c r="F67" i="4"/>
  <c r="F66" i="4"/>
  <c r="F65" i="4"/>
  <c r="F64" i="4"/>
  <c r="F63" i="4"/>
  <c r="F62" i="4"/>
  <c r="G58" i="4"/>
  <c r="F57" i="4"/>
  <c r="F56" i="4"/>
  <c r="F55" i="4"/>
  <c r="F54" i="4"/>
  <c r="F53" i="4"/>
  <c r="F52" i="4"/>
  <c r="F51" i="4"/>
  <c r="F50" i="4"/>
  <c r="F49" i="4"/>
  <c r="F48" i="4"/>
  <c r="F47" i="4"/>
  <c r="F46" i="4"/>
  <c r="F41" i="4"/>
  <c r="F40" i="4"/>
  <c r="F39" i="4"/>
  <c r="F38" i="4"/>
  <c r="F37" i="4"/>
  <c r="F36" i="4"/>
  <c r="F35" i="4"/>
  <c r="F34" i="4"/>
  <c r="F33" i="4"/>
  <c r="F32" i="4"/>
  <c r="F31" i="4"/>
  <c r="F30" i="4"/>
  <c r="G42" i="4"/>
  <c r="G26" i="4"/>
  <c r="B11" i="8"/>
  <c r="B20" i="8"/>
  <c r="B10" i="8"/>
  <c r="B16" i="20"/>
  <c r="B29" i="20"/>
  <c r="B9" i="8"/>
  <c r="B18" i="8"/>
  <c r="B19" i="8"/>
  <c r="B8" i="8"/>
  <c r="B17" i="8"/>
  <c r="N17" i="20"/>
  <c r="C99" i="4"/>
  <c r="D99" i="4"/>
  <c r="M16" i="17"/>
  <c r="C83" i="4"/>
  <c r="D83" i="4"/>
  <c r="M15" i="20"/>
  <c r="C67" i="4"/>
  <c r="D67" i="4"/>
  <c r="D36" i="3"/>
  <c r="D32" i="3"/>
  <c r="D9" i="3"/>
  <c r="D14" i="3"/>
  <c r="D15" i="3"/>
  <c r="D8" i="3"/>
  <c r="C5" i="3"/>
  <c r="E24" i="3"/>
  <c r="E23" i="3"/>
  <c r="E22" i="3"/>
  <c r="E21" i="3"/>
  <c r="E20" i="3"/>
  <c r="E19" i="3"/>
  <c r="E15" i="3"/>
  <c r="E14" i="3"/>
  <c r="E13" i="3"/>
  <c r="E12" i="3"/>
  <c r="E11" i="3"/>
  <c r="E10" i="3"/>
  <c r="D16" i="1"/>
  <c r="E9" i="3"/>
  <c r="D15" i="1"/>
  <c r="E8" i="3"/>
  <c r="D31" i="2"/>
  <c r="B7" i="2"/>
  <c r="B40" i="16"/>
  <c r="C19" i="1"/>
  <c r="C30" i="1"/>
  <c r="B14" i="9"/>
  <c r="B16" i="17"/>
  <c r="B29" i="17"/>
  <c r="B12" i="9"/>
  <c r="B14" i="17"/>
  <c r="B27" i="17"/>
  <c r="B14" i="20"/>
  <c r="B27" i="20"/>
  <c r="B15" i="9"/>
  <c r="B17" i="17"/>
  <c r="B30" i="17"/>
  <c r="B13" i="9"/>
  <c r="B15" i="17"/>
  <c r="B28" i="17"/>
  <c r="B17" i="20"/>
  <c r="B30" i="20"/>
  <c r="B15" i="20"/>
  <c r="B28" i="20"/>
  <c r="O15" i="9"/>
  <c r="O14" i="9"/>
  <c r="O13" i="9"/>
  <c r="O12" i="9"/>
  <c r="O11" i="9"/>
  <c r="O10" i="9"/>
  <c r="D11" i="3"/>
  <c r="D10" i="3"/>
  <c r="D13" i="3"/>
  <c r="D12" i="3"/>
  <c r="B24" i="9"/>
  <c r="H16" i="17"/>
  <c r="L16" i="17"/>
  <c r="D15" i="20"/>
  <c r="H15" i="20"/>
  <c r="L15" i="20"/>
  <c r="D17" i="20"/>
  <c r="H17" i="20"/>
  <c r="L17" i="20"/>
  <c r="C17" i="20"/>
  <c r="F16" i="17"/>
  <c r="J16" i="17"/>
  <c r="N16" i="17"/>
  <c r="F15" i="20"/>
  <c r="J15" i="20"/>
  <c r="N15" i="20"/>
  <c r="F17" i="20"/>
  <c r="J17" i="20"/>
  <c r="M15" i="17"/>
  <c r="K15" i="17"/>
  <c r="I15" i="17"/>
  <c r="G15" i="17"/>
  <c r="E15" i="17"/>
  <c r="C15" i="17"/>
  <c r="H16" i="20"/>
  <c r="N16" i="20"/>
  <c r="L16" i="20"/>
  <c r="J16" i="20"/>
  <c r="G16" i="20"/>
  <c r="E16" i="20"/>
  <c r="C16" i="20"/>
  <c r="M16" i="20"/>
  <c r="K16" i="20"/>
  <c r="I16" i="20"/>
  <c r="M17" i="17"/>
  <c r="K17" i="17"/>
  <c r="I17" i="17"/>
  <c r="G17" i="17"/>
  <c r="E17" i="17"/>
  <c r="C17" i="17"/>
  <c r="F15" i="17"/>
  <c r="J15" i="17"/>
  <c r="N15" i="17"/>
  <c r="F17" i="17"/>
  <c r="J17" i="17"/>
  <c r="N17" i="17"/>
  <c r="F16" i="20"/>
  <c r="M17" i="20"/>
  <c r="H15" i="17"/>
  <c r="L15" i="17"/>
  <c r="D17" i="17"/>
  <c r="H17" i="17"/>
  <c r="L17" i="17"/>
  <c r="D16" i="20"/>
  <c r="C16" i="17"/>
  <c r="E16" i="17"/>
  <c r="G16" i="17"/>
  <c r="I16" i="17"/>
  <c r="K16" i="17"/>
  <c r="C15" i="20"/>
  <c r="E15" i="20"/>
  <c r="G15" i="20"/>
  <c r="I15" i="20"/>
  <c r="K15" i="20"/>
  <c r="E17" i="20"/>
  <c r="G17" i="20"/>
  <c r="I17" i="20"/>
  <c r="K17" i="20"/>
  <c r="H58" i="4"/>
  <c r="I74" i="4"/>
  <c r="O8" i="8"/>
  <c r="I42" i="4"/>
  <c r="O11" i="8"/>
  <c r="O10" i="8"/>
  <c r="O9" i="8"/>
  <c r="H106" i="4"/>
  <c r="I106" i="4"/>
  <c r="H90" i="4"/>
  <c r="H42" i="4"/>
  <c r="H26" i="4"/>
  <c r="I26" i="4"/>
  <c r="I90" i="4"/>
  <c r="H74" i="4"/>
  <c r="I58" i="4"/>
  <c r="E25" i="9"/>
  <c r="C26" i="9"/>
  <c r="G27" i="9"/>
  <c r="D16" i="3"/>
  <c r="D25" i="3"/>
  <c r="D30" i="1"/>
  <c r="E25" i="3"/>
  <c r="B27" i="9"/>
  <c r="B25" i="9"/>
  <c r="B26" i="9"/>
  <c r="O17" i="17"/>
  <c r="Q15" i="9"/>
  <c r="O17" i="20"/>
  <c r="S15" i="9"/>
  <c r="O11" i="16"/>
  <c r="R10" i="8"/>
  <c r="D16" i="17"/>
  <c r="O16" i="17"/>
  <c r="Q14" i="9"/>
  <c r="O16" i="20"/>
  <c r="S14" i="9"/>
  <c r="O10" i="16"/>
  <c r="R9" i="8"/>
  <c r="D15" i="17"/>
  <c r="O15" i="20"/>
  <c r="S13" i="9"/>
  <c r="O15" i="17"/>
  <c r="Q13" i="9"/>
  <c r="M28" i="17"/>
  <c r="K28" i="17"/>
  <c r="I28" i="17"/>
  <c r="G28" i="17"/>
  <c r="E28" i="17"/>
  <c r="C28" i="17"/>
  <c r="L28" i="17"/>
  <c r="H28" i="17"/>
  <c r="D28" i="17"/>
  <c r="N28" i="17"/>
  <c r="J28" i="17"/>
  <c r="F28" i="17"/>
  <c r="O12" i="21"/>
  <c r="U11" i="8"/>
  <c r="L25" i="9"/>
  <c r="H25" i="9"/>
  <c r="D25" i="9"/>
  <c r="K25" i="9"/>
  <c r="G25" i="9"/>
  <c r="O11" i="21"/>
  <c r="U10" i="8"/>
  <c r="M30" i="17"/>
  <c r="K30" i="17"/>
  <c r="I30" i="17"/>
  <c r="G30" i="17"/>
  <c r="E30" i="17"/>
  <c r="C30" i="17"/>
  <c r="L30" i="17"/>
  <c r="H30" i="17"/>
  <c r="D30" i="17"/>
  <c r="N30" i="17"/>
  <c r="J30" i="17"/>
  <c r="F30" i="17"/>
  <c r="M29" i="20"/>
  <c r="K29" i="20"/>
  <c r="I29" i="20"/>
  <c r="G29" i="20"/>
  <c r="E29" i="20"/>
  <c r="C29" i="20"/>
  <c r="N29" i="20"/>
  <c r="L29" i="20"/>
  <c r="J29" i="20"/>
  <c r="H29" i="20"/>
  <c r="F29" i="20"/>
  <c r="D29" i="20"/>
  <c r="M30" i="20"/>
  <c r="K30" i="20"/>
  <c r="I30" i="20"/>
  <c r="G30" i="20"/>
  <c r="E30" i="20"/>
  <c r="C30" i="20"/>
  <c r="N30" i="20"/>
  <c r="L30" i="20"/>
  <c r="J30" i="20"/>
  <c r="H30" i="20"/>
  <c r="F30" i="20"/>
  <c r="D30" i="20"/>
  <c r="M29" i="17"/>
  <c r="K29" i="17"/>
  <c r="I29" i="17"/>
  <c r="G29" i="17"/>
  <c r="E29" i="17"/>
  <c r="C29" i="17"/>
  <c r="L29" i="17"/>
  <c r="H29" i="17"/>
  <c r="D29" i="17"/>
  <c r="N29" i="17"/>
  <c r="J29" i="17"/>
  <c r="F29" i="17"/>
  <c r="M28" i="20"/>
  <c r="K28" i="20"/>
  <c r="I28" i="20"/>
  <c r="G28" i="20"/>
  <c r="E28" i="20"/>
  <c r="C28" i="20"/>
  <c r="N28" i="20"/>
  <c r="L28" i="20"/>
  <c r="J28" i="20"/>
  <c r="H28" i="20"/>
  <c r="F28" i="20"/>
  <c r="O10" i="21"/>
  <c r="U9" i="8"/>
  <c r="N25" i="9"/>
  <c r="J25" i="9"/>
  <c r="F25" i="9"/>
  <c r="C25" i="9"/>
  <c r="M25" i="9"/>
  <c r="I25" i="9"/>
  <c r="L27" i="9"/>
  <c r="H27" i="9"/>
  <c r="D27" i="9"/>
  <c r="M27" i="9"/>
  <c r="I27" i="9"/>
  <c r="E27" i="9"/>
  <c r="N27" i="9"/>
  <c r="J27" i="9"/>
  <c r="F27" i="9"/>
  <c r="C27" i="9"/>
  <c r="K27" i="9"/>
  <c r="M26" i="9"/>
  <c r="I26" i="9"/>
  <c r="E26" i="9"/>
  <c r="L26" i="9"/>
  <c r="H26" i="9"/>
  <c r="D26" i="9"/>
  <c r="K26" i="9"/>
  <c r="G26" i="9"/>
  <c r="N26" i="9"/>
  <c r="J26" i="9"/>
  <c r="F26" i="9"/>
  <c r="D19" i="1"/>
  <c r="D27" i="3"/>
  <c r="O27" i="9"/>
  <c r="O30" i="20"/>
  <c r="S27" i="9"/>
  <c r="O30" i="17"/>
  <c r="Q27" i="9"/>
  <c r="O26" i="9"/>
  <c r="O29" i="17"/>
  <c r="Q26" i="9"/>
  <c r="O29" i="20"/>
  <c r="S26" i="9"/>
  <c r="O25" i="9"/>
  <c r="O19" i="21"/>
  <c r="U18" i="8"/>
  <c r="D28" i="20"/>
  <c r="O28" i="20"/>
  <c r="S25" i="9"/>
  <c r="O28" i="17"/>
  <c r="Q25" i="9"/>
  <c r="E27" i="3"/>
  <c r="E16" i="3"/>
  <c r="O20" i="16"/>
  <c r="R19" i="8"/>
  <c r="O20" i="21"/>
  <c r="U19" i="8"/>
  <c r="O18" i="8"/>
  <c r="O19" i="16"/>
  <c r="R18" i="8"/>
  <c r="O19" i="8"/>
  <c r="D20" i="10"/>
  <c r="F20" i="10"/>
  <c r="D20" i="18"/>
  <c r="F20" i="18"/>
  <c r="D20" i="19"/>
  <c r="D19" i="10"/>
  <c r="F19" i="10"/>
  <c r="D19" i="18"/>
  <c r="F19" i="18"/>
  <c r="D19" i="19"/>
  <c r="D18" i="10"/>
  <c r="F18" i="10"/>
  <c r="D18" i="18"/>
  <c r="F18" i="18"/>
  <c r="D18" i="19"/>
  <c r="D17" i="10"/>
  <c r="F17" i="10"/>
  <c r="D17" i="18"/>
  <c r="F17" i="18"/>
  <c r="D17" i="19"/>
  <c r="D16" i="10"/>
  <c r="F16" i="10"/>
  <c r="D16" i="18"/>
  <c r="F16" i="18"/>
  <c r="D16" i="19"/>
  <c r="D10" i="10"/>
  <c r="D10" i="18"/>
  <c r="F10" i="18"/>
  <c r="D8" i="10"/>
  <c r="D9" i="10"/>
  <c r="D12" i="10"/>
  <c r="F12" i="10"/>
  <c r="D12" i="18"/>
  <c r="F12" i="18"/>
  <c r="D12" i="19"/>
  <c r="D21" i="10"/>
  <c r="D24" i="10"/>
  <c r="D30" i="10"/>
  <c r="D31" i="10"/>
  <c r="D35" i="10"/>
  <c r="D36" i="10"/>
  <c r="F30" i="10"/>
  <c r="D32" i="18"/>
  <c r="F32" i="18"/>
  <c r="O20" i="9"/>
  <c r="A1" i="1"/>
  <c r="A1" i="10"/>
  <c r="O36" i="8"/>
  <c r="D36" i="23"/>
  <c r="D40" i="23"/>
  <c r="D44" i="23"/>
  <c r="C6" i="9"/>
  <c r="O6" i="9"/>
  <c r="N4" i="9"/>
  <c r="M4" i="9"/>
  <c r="L4" i="9"/>
  <c r="K4" i="9"/>
  <c r="J4" i="9"/>
  <c r="I4" i="9"/>
  <c r="H4" i="9"/>
  <c r="G4" i="9"/>
  <c r="F4" i="9"/>
  <c r="E4" i="9"/>
  <c r="D4" i="9"/>
  <c r="C4" i="9"/>
  <c r="B21" i="7"/>
  <c r="B31" i="7"/>
  <c r="B39" i="7"/>
  <c r="B41" i="7"/>
  <c r="B44" i="7"/>
  <c r="C16" i="13"/>
  <c r="E16" i="13"/>
  <c r="C20" i="13"/>
  <c r="E20" i="13"/>
  <c r="C19" i="13"/>
  <c r="E19" i="13"/>
  <c r="C17" i="13"/>
  <c r="E17" i="13"/>
  <c r="C11" i="13"/>
  <c r="B34" i="23"/>
  <c r="B35" i="23"/>
  <c r="B36" i="23"/>
  <c r="B37" i="23"/>
  <c r="B38" i="23"/>
  <c r="B39" i="23"/>
  <c r="B40" i="23"/>
  <c r="B41" i="23"/>
  <c r="B43" i="23"/>
  <c r="B44" i="23"/>
  <c r="B45" i="23"/>
  <c r="B47" i="23"/>
  <c r="B29" i="8"/>
  <c r="B29" i="23"/>
  <c r="B28" i="23"/>
  <c r="B27" i="8"/>
  <c r="B26" i="23"/>
  <c r="B26" i="8"/>
  <c r="B25" i="23"/>
  <c r="B7" i="8"/>
  <c r="B6" i="8"/>
  <c r="B32" i="5"/>
  <c r="C32" i="5"/>
  <c r="D32" i="5"/>
  <c r="D53" i="5"/>
  <c r="B33" i="5"/>
  <c r="C33" i="5"/>
  <c r="C54" i="5"/>
  <c r="D33" i="5"/>
  <c r="D54" i="5"/>
  <c r="B34" i="5"/>
  <c r="B55" i="5"/>
  <c r="C34" i="5"/>
  <c r="D34" i="5"/>
  <c r="B35" i="5"/>
  <c r="B56" i="5"/>
  <c r="C35" i="5"/>
  <c r="D35" i="5"/>
  <c r="D56" i="5"/>
  <c r="B36" i="5"/>
  <c r="C36" i="5"/>
  <c r="D36" i="5"/>
  <c r="D57" i="5"/>
  <c r="B37" i="5"/>
  <c r="B58" i="5"/>
  <c r="C37" i="5"/>
  <c r="C58" i="5"/>
  <c r="D37" i="5"/>
  <c r="B38" i="5"/>
  <c r="B59" i="5"/>
  <c r="C38" i="5"/>
  <c r="D38" i="5"/>
  <c r="B39" i="5"/>
  <c r="C39" i="5"/>
  <c r="D39" i="5"/>
  <c r="B40" i="5"/>
  <c r="C40" i="5"/>
  <c r="D40" i="5"/>
  <c r="D61" i="5"/>
  <c r="B41" i="5"/>
  <c r="C41" i="5"/>
  <c r="C62" i="5"/>
  <c r="D41" i="5"/>
  <c r="D62" i="5"/>
  <c r="B42" i="5"/>
  <c r="B63" i="5"/>
  <c r="C42" i="5"/>
  <c r="D42" i="5"/>
  <c r="B43" i="5"/>
  <c r="B64" i="5"/>
  <c r="C43" i="5"/>
  <c r="D43" i="5"/>
  <c r="D64" i="5"/>
  <c r="B53" i="5"/>
  <c r="B54" i="5"/>
  <c r="D55" i="5"/>
  <c r="C56" i="5"/>
  <c r="B57" i="5"/>
  <c r="D58" i="5"/>
  <c r="D59" i="5"/>
  <c r="B60" i="5"/>
  <c r="C60" i="5"/>
  <c r="D60" i="5"/>
  <c r="B61" i="5"/>
  <c r="B62" i="5"/>
  <c r="D63" i="5"/>
  <c r="C64" i="5"/>
  <c r="D37" i="18"/>
  <c r="F37" i="18"/>
  <c r="D37" i="19"/>
  <c r="D30" i="21"/>
  <c r="E30" i="21"/>
  <c r="O23" i="20"/>
  <c r="A62" i="5"/>
  <c r="A63" i="5"/>
  <c r="A64" i="5"/>
  <c r="A54" i="5"/>
  <c r="A55" i="5"/>
  <c r="A56" i="5"/>
  <c r="A57" i="5"/>
  <c r="A58" i="5"/>
  <c r="A59" i="5"/>
  <c r="A60" i="5"/>
  <c r="A61" i="5"/>
  <c r="A53" i="5"/>
  <c r="D8" i="5"/>
  <c r="D49" i="5"/>
  <c r="C8" i="5"/>
  <c r="C49" i="5"/>
  <c r="B8" i="5"/>
  <c r="B49" i="5"/>
  <c r="A40" i="5"/>
  <c r="A39" i="5"/>
  <c r="A38" i="5"/>
  <c r="A37" i="5"/>
  <c r="A36" i="5"/>
  <c r="A35" i="5"/>
  <c r="A34" i="5"/>
  <c r="A33" i="5"/>
  <c r="A32" i="5"/>
  <c r="B44" i="5"/>
  <c r="C28" i="5"/>
  <c r="A41" i="5"/>
  <c r="A42" i="5"/>
  <c r="A43" i="5"/>
  <c r="D9" i="5"/>
  <c r="C9" i="5"/>
  <c r="B9" i="5"/>
  <c r="C23" i="5"/>
  <c r="D23" i="5"/>
  <c r="B23" i="5"/>
  <c r="B48" i="23"/>
  <c r="B55" i="23"/>
  <c r="B54" i="23"/>
  <c r="B53" i="23"/>
  <c r="B49" i="23"/>
  <c r="B46" i="23"/>
  <c r="B42" i="23"/>
  <c r="B27" i="23"/>
  <c r="K14" i="23"/>
  <c r="H14" i="23"/>
  <c r="E14" i="23"/>
  <c r="K4" i="17"/>
  <c r="C4" i="17"/>
  <c r="B39" i="16"/>
  <c r="B38" i="16"/>
  <c r="B37" i="16"/>
  <c r="B36" i="16"/>
  <c r="B35" i="16"/>
  <c r="B34" i="16"/>
  <c r="B30" i="16"/>
  <c r="B28" i="16"/>
  <c r="B27" i="16"/>
  <c r="B21" i="16"/>
  <c r="B8" i="16"/>
  <c r="B17" i="16"/>
  <c r="B7" i="16"/>
  <c r="B16" i="16"/>
  <c r="N4" i="16"/>
  <c r="M4" i="16"/>
  <c r="L4" i="16"/>
  <c r="K4" i="16"/>
  <c r="J4" i="16"/>
  <c r="I4" i="16"/>
  <c r="H4" i="16"/>
  <c r="G4" i="16"/>
  <c r="F4" i="16"/>
  <c r="E4" i="16"/>
  <c r="D4" i="16"/>
  <c r="C4" i="16"/>
  <c r="M4" i="20"/>
  <c r="E4" i="20"/>
  <c r="B40" i="21"/>
  <c r="B39" i="21"/>
  <c r="B38" i="21"/>
  <c r="B37" i="21"/>
  <c r="B36" i="21"/>
  <c r="B35" i="21"/>
  <c r="B34" i="21"/>
  <c r="B30" i="21"/>
  <c r="B28" i="21"/>
  <c r="B27" i="21"/>
  <c r="B21" i="21"/>
  <c r="B8" i="21"/>
  <c r="B17" i="21"/>
  <c r="B7" i="21"/>
  <c r="B16" i="21"/>
  <c r="N4" i="21"/>
  <c r="M4" i="21"/>
  <c r="L4" i="21"/>
  <c r="K4" i="21"/>
  <c r="J4" i="21"/>
  <c r="I4" i="21"/>
  <c r="H4" i="21"/>
  <c r="G4" i="21"/>
  <c r="F4" i="21"/>
  <c r="E4" i="21"/>
  <c r="D4" i="21"/>
  <c r="C4" i="21"/>
  <c r="B28" i="5"/>
  <c r="D28" i="5"/>
  <c r="B65" i="5"/>
  <c r="D44" i="5"/>
  <c r="A1" i="19"/>
  <c r="C40" i="1"/>
  <c r="C12" i="13"/>
  <c r="E12" i="13"/>
  <c r="D11" i="18"/>
  <c r="F11" i="18"/>
  <c r="D11" i="19"/>
  <c r="F11" i="19"/>
  <c r="J11" i="10"/>
  <c r="A1" i="22"/>
  <c r="A1" i="6"/>
  <c r="B15" i="8"/>
  <c r="B12" i="20"/>
  <c r="B25" i="20"/>
  <c r="B10" i="9"/>
  <c r="B16" i="8"/>
  <c r="B13" i="20"/>
  <c r="B26" i="20"/>
  <c r="B11" i="9"/>
  <c r="C35" i="4"/>
  <c r="D35" i="4"/>
  <c r="F37" i="19"/>
  <c r="J35" i="10"/>
  <c r="H35" i="10"/>
  <c r="F18" i="19"/>
  <c r="J18" i="10"/>
  <c r="H18" i="10"/>
  <c r="F16" i="19"/>
  <c r="J16" i="10"/>
  <c r="H16" i="10"/>
  <c r="F20" i="19"/>
  <c r="J20" i="10"/>
  <c r="H20" i="10"/>
  <c r="F12" i="19"/>
  <c r="J12" i="10"/>
  <c r="H12" i="10"/>
  <c r="F17" i="19"/>
  <c r="J17" i="10"/>
  <c r="H17" i="10"/>
  <c r="F19" i="19"/>
  <c r="J19" i="10"/>
  <c r="H19" i="10"/>
  <c r="A1" i="20"/>
  <c r="A1" i="23"/>
  <c r="A1" i="2"/>
  <c r="A1" i="8"/>
  <c r="A1" i="9"/>
  <c r="M13" i="17"/>
  <c r="K13" i="17"/>
  <c r="I13" i="17"/>
  <c r="G13" i="17"/>
  <c r="E13" i="17"/>
  <c r="C13" i="17"/>
  <c r="L13" i="17"/>
  <c r="H13" i="17"/>
  <c r="D13" i="17"/>
  <c r="N13" i="17"/>
  <c r="J13" i="17"/>
  <c r="F13" i="17"/>
  <c r="M13" i="20"/>
  <c r="K13" i="20"/>
  <c r="I13" i="20"/>
  <c r="G13" i="20"/>
  <c r="E13" i="20"/>
  <c r="C13" i="20"/>
  <c r="L13" i="20"/>
  <c r="H13" i="20"/>
  <c r="D13" i="20"/>
  <c r="N13" i="20"/>
  <c r="J13" i="20"/>
  <c r="F13" i="20"/>
  <c r="M14" i="17"/>
  <c r="K14" i="17"/>
  <c r="I14" i="17"/>
  <c r="G14" i="17"/>
  <c r="E14" i="17"/>
  <c r="C14" i="17"/>
  <c r="L14" i="17"/>
  <c r="H14" i="17"/>
  <c r="D14" i="17"/>
  <c r="N14" i="17"/>
  <c r="J14" i="17"/>
  <c r="F14" i="17"/>
  <c r="M14" i="20"/>
  <c r="K14" i="20"/>
  <c r="I14" i="20"/>
  <c r="G14" i="20"/>
  <c r="E14" i="20"/>
  <c r="C14" i="20"/>
  <c r="L14" i="20"/>
  <c r="H14" i="20"/>
  <c r="D14" i="20"/>
  <c r="N14" i="20"/>
  <c r="J14" i="20"/>
  <c r="F14" i="20"/>
  <c r="M12" i="20"/>
  <c r="K12" i="20"/>
  <c r="I12" i="20"/>
  <c r="G12" i="20"/>
  <c r="E12" i="20"/>
  <c r="C12" i="20"/>
  <c r="L12" i="20"/>
  <c r="H12" i="20"/>
  <c r="N12" i="20"/>
  <c r="F12" i="20"/>
  <c r="K12" i="17"/>
  <c r="I12" i="17"/>
  <c r="G12" i="17"/>
  <c r="C12" i="17"/>
  <c r="L12" i="17"/>
  <c r="H12" i="17"/>
  <c r="D12" i="17"/>
  <c r="N12" i="17"/>
  <c r="F12" i="17"/>
  <c r="M26" i="17"/>
  <c r="K26" i="17"/>
  <c r="I26" i="17"/>
  <c r="G26" i="17"/>
  <c r="E26" i="17"/>
  <c r="C26" i="17"/>
  <c r="L26" i="17"/>
  <c r="H26" i="17"/>
  <c r="D26" i="17"/>
  <c r="N26" i="17"/>
  <c r="J26" i="17"/>
  <c r="F26" i="17"/>
  <c r="M26" i="20"/>
  <c r="K26" i="20"/>
  <c r="I26" i="20"/>
  <c r="G26" i="20"/>
  <c r="E26" i="20"/>
  <c r="C26" i="20"/>
  <c r="N26" i="20"/>
  <c r="L26" i="20"/>
  <c r="J26" i="20"/>
  <c r="H26" i="20"/>
  <c r="F26" i="20"/>
  <c r="D26" i="20"/>
  <c r="M27" i="17"/>
  <c r="K27" i="17"/>
  <c r="I27" i="17"/>
  <c r="G27" i="17"/>
  <c r="E27" i="17"/>
  <c r="C27" i="17"/>
  <c r="L27" i="17"/>
  <c r="H27" i="17"/>
  <c r="D27" i="17"/>
  <c r="N27" i="17"/>
  <c r="J27" i="17"/>
  <c r="F27" i="17"/>
  <c r="M27" i="20"/>
  <c r="K27" i="20"/>
  <c r="I27" i="20"/>
  <c r="G27" i="20"/>
  <c r="E27" i="20"/>
  <c r="C27" i="20"/>
  <c r="N27" i="20"/>
  <c r="L27" i="20"/>
  <c r="J27" i="20"/>
  <c r="H27" i="20"/>
  <c r="F27" i="20"/>
  <c r="D27" i="20"/>
  <c r="G23" i="9"/>
  <c r="K23" i="9"/>
  <c r="D23" i="9"/>
  <c r="H23" i="9"/>
  <c r="L23" i="9"/>
  <c r="E23" i="9"/>
  <c r="I23" i="9"/>
  <c r="M23" i="9"/>
  <c r="F23" i="9"/>
  <c r="J23" i="9"/>
  <c r="N23" i="9"/>
  <c r="F21" i="10"/>
  <c r="D21" i="18"/>
  <c r="D22" i="18"/>
  <c r="I4" i="20"/>
  <c r="G4" i="17"/>
  <c r="B11" i="23"/>
  <c r="B17" i="23"/>
  <c r="A1" i="21"/>
  <c r="C4" i="20"/>
  <c r="G4" i="20"/>
  <c r="K4" i="20"/>
  <c r="A1" i="16"/>
  <c r="A1" i="17"/>
  <c r="E4" i="17"/>
  <c r="I4" i="17"/>
  <c r="M4" i="17"/>
  <c r="A1" i="18"/>
  <c r="A1" i="5"/>
  <c r="D30" i="16"/>
  <c r="E30" i="16"/>
  <c r="F30" i="16"/>
  <c r="G30" i="16"/>
  <c r="H30" i="16"/>
  <c r="I30" i="16"/>
  <c r="J30" i="16"/>
  <c r="K30" i="16"/>
  <c r="L30" i="16"/>
  <c r="M30" i="16"/>
  <c r="N30" i="16"/>
  <c r="O30" i="16"/>
  <c r="A1" i="3"/>
  <c r="A1" i="7"/>
  <c r="A1" i="11"/>
  <c r="D37" i="10"/>
  <c r="D32" i="10"/>
  <c r="D39" i="10"/>
  <c r="D22" i="10"/>
  <c r="B12" i="23"/>
  <c r="B18" i="23"/>
  <c r="O36" i="16"/>
  <c r="O7" i="8"/>
  <c r="D12" i="23"/>
  <c r="D13" i="10"/>
  <c r="D26" i="10"/>
  <c r="D4" i="20"/>
  <c r="F4" i="20"/>
  <c r="H4" i="20"/>
  <c r="J4" i="20"/>
  <c r="L4" i="20"/>
  <c r="N4" i="20"/>
  <c r="D4" i="17"/>
  <c r="F4" i="17"/>
  <c r="H4" i="17"/>
  <c r="J4" i="17"/>
  <c r="L4" i="17"/>
  <c r="N4" i="17"/>
  <c r="B13" i="23"/>
  <c r="B19" i="23"/>
  <c r="B6" i="2"/>
  <c r="B8" i="2"/>
  <c r="J45" i="23"/>
  <c r="O21" i="16"/>
  <c r="O12" i="16"/>
  <c r="C44" i="5"/>
  <c r="D65" i="5"/>
  <c r="J13" i="23"/>
  <c r="C23" i="9"/>
  <c r="F30" i="21"/>
  <c r="G30" i="21"/>
  <c r="H30" i="21"/>
  <c r="I30" i="21"/>
  <c r="J30" i="21"/>
  <c r="K30" i="21"/>
  <c r="L30" i="21"/>
  <c r="M30" i="21"/>
  <c r="N30" i="21"/>
  <c r="G43" i="23"/>
  <c r="J44" i="23"/>
  <c r="D32" i="19"/>
  <c r="H30" i="10"/>
  <c r="J30" i="10"/>
  <c r="G47" i="23"/>
  <c r="G39" i="23"/>
  <c r="G45" i="23"/>
  <c r="G40" i="23"/>
  <c r="C63" i="5"/>
  <c r="C61" i="5"/>
  <c r="C59" i="5"/>
  <c r="C57" i="5"/>
  <c r="C55" i="5"/>
  <c r="C53" i="5"/>
  <c r="D10" i="19"/>
  <c r="C51" i="4"/>
  <c r="D51" i="4"/>
  <c r="D22" i="9"/>
  <c r="C19" i="4"/>
  <c r="D19" i="4"/>
  <c r="D13" i="23"/>
  <c r="O6" i="8"/>
  <c r="D11" i="23"/>
  <c r="O29" i="8"/>
  <c r="D29" i="23"/>
  <c r="D46" i="23"/>
  <c r="D42" i="23"/>
  <c r="O38" i="8"/>
  <c r="D38" i="23"/>
  <c r="D28" i="23"/>
  <c r="D47" i="23"/>
  <c r="D43" i="23"/>
  <c r="D39" i="23"/>
  <c r="O35" i="8"/>
  <c r="D35" i="23"/>
  <c r="M18" i="20"/>
  <c r="O23" i="9"/>
  <c r="H11" i="10"/>
  <c r="O40" i="21"/>
  <c r="O39" i="8"/>
  <c r="D48" i="23"/>
  <c r="O40" i="16"/>
  <c r="B12" i="17"/>
  <c r="B25" i="17"/>
  <c r="B22" i="9"/>
  <c r="B13" i="17"/>
  <c r="B26" i="17"/>
  <c r="B23" i="9"/>
  <c r="O27" i="20"/>
  <c r="S24" i="9"/>
  <c r="O27" i="17"/>
  <c r="Q24" i="9"/>
  <c r="O14" i="20"/>
  <c r="S12" i="9"/>
  <c r="O14" i="17"/>
  <c r="Q12" i="9"/>
  <c r="O26" i="20"/>
  <c r="S23" i="9"/>
  <c r="O26" i="17"/>
  <c r="Q23" i="9"/>
  <c r="O13" i="20"/>
  <c r="S11" i="9"/>
  <c r="O13" i="17"/>
  <c r="Q11" i="9"/>
  <c r="M18" i="17"/>
  <c r="I18" i="17"/>
  <c r="K18" i="17"/>
  <c r="K19" i="17"/>
  <c r="J12" i="17"/>
  <c r="F18" i="17"/>
  <c r="E12" i="17"/>
  <c r="N18" i="17"/>
  <c r="M12" i="17"/>
  <c r="L18" i="20"/>
  <c r="J12" i="20"/>
  <c r="D12" i="20"/>
  <c r="O12" i="20"/>
  <c r="S10" i="9"/>
  <c r="G35" i="23"/>
  <c r="R35" i="8"/>
  <c r="F10" i="19"/>
  <c r="J48" i="23"/>
  <c r="U39" i="8"/>
  <c r="G29" i="23"/>
  <c r="F22" i="10"/>
  <c r="F21" i="18"/>
  <c r="O7" i="16"/>
  <c r="G11" i="23"/>
  <c r="G18" i="20"/>
  <c r="K25" i="17"/>
  <c r="L25" i="17"/>
  <c r="H25" i="17"/>
  <c r="D25" i="17"/>
  <c r="J25" i="17"/>
  <c r="F22" i="9"/>
  <c r="J22" i="9"/>
  <c r="N22" i="9"/>
  <c r="G22" i="9"/>
  <c r="K22" i="9"/>
  <c r="L22" i="9"/>
  <c r="I22" i="9"/>
  <c r="M22" i="9"/>
  <c r="D24" i="9"/>
  <c r="H24" i="9"/>
  <c r="L24" i="9"/>
  <c r="E24" i="9"/>
  <c r="I24" i="9"/>
  <c r="M24" i="9"/>
  <c r="C24" i="9"/>
  <c r="F24" i="9"/>
  <c r="J24" i="9"/>
  <c r="N24" i="9"/>
  <c r="G24" i="9"/>
  <c r="K24" i="9"/>
  <c r="G13" i="23"/>
  <c r="R11" i="8"/>
  <c r="M25" i="20"/>
  <c r="K25" i="20"/>
  <c r="I25" i="20"/>
  <c r="G25" i="20"/>
  <c r="E25" i="20"/>
  <c r="C25" i="20"/>
  <c r="N25" i="20"/>
  <c r="L25" i="20"/>
  <c r="J25" i="20"/>
  <c r="H25" i="20"/>
  <c r="F25" i="20"/>
  <c r="D25" i="20"/>
  <c r="G19" i="23"/>
  <c r="R20" i="8"/>
  <c r="O18" i="21"/>
  <c r="U17" i="8"/>
  <c r="O18" i="16"/>
  <c r="R17" i="8"/>
  <c r="O9" i="21"/>
  <c r="U8" i="8"/>
  <c r="O9" i="16"/>
  <c r="R8" i="8"/>
  <c r="C41" i="13"/>
  <c r="E41" i="13"/>
  <c r="O30" i="21"/>
  <c r="B14" i="2"/>
  <c r="E11" i="13"/>
  <c r="B19" i="2"/>
  <c r="G44" i="23"/>
  <c r="G41" i="23"/>
  <c r="O38" i="16"/>
  <c r="J39" i="23"/>
  <c r="O34" i="21"/>
  <c r="J41" i="23"/>
  <c r="O36" i="21"/>
  <c r="J43" i="23"/>
  <c r="J47" i="23"/>
  <c r="O38" i="21"/>
  <c r="O17" i="16"/>
  <c r="O16" i="8"/>
  <c r="D18" i="23"/>
  <c r="O37" i="21"/>
  <c r="O39" i="21"/>
  <c r="J40" i="23"/>
  <c r="J42" i="23"/>
  <c r="J46" i="23"/>
  <c r="B13" i="2"/>
  <c r="F16" i="9"/>
  <c r="J16" i="9"/>
  <c r="J17" i="9"/>
  <c r="L16" i="9"/>
  <c r="D18" i="17"/>
  <c r="C16" i="22"/>
  <c r="C18" i="17"/>
  <c r="G18" i="17"/>
  <c r="E16" i="9"/>
  <c r="G16" i="9"/>
  <c r="I16" i="9"/>
  <c r="K16" i="9"/>
  <c r="M16" i="9"/>
  <c r="C31" i="16"/>
  <c r="O7" i="21"/>
  <c r="O8" i="21"/>
  <c r="C65" i="5"/>
  <c r="O21" i="21"/>
  <c r="O17" i="21"/>
  <c r="N16" i="9"/>
  <c r="H16" i="9"/>
  <c r="D16" i="9"/>
  <c r="F32" i="19"/>
  <c r="D41" i="23"/>
  <c r="O37" i="8"/>
  <c r="D37" i="23"/>
  <c r="D45" i="23"/>
  <c r="O8" i="16"/>
  <c r="O37" i="16"/>
  <c r="O39" i="16"/>
  <c r="G42" i="23"/>
  <c r="G46" i="23"/>
  <c r="J18" i="17"/>
  <c r="C18" i="20"/>
  <c r="H24" i="21"/>
  <c r="K24" i="21"/>
  <c r="N18" i="20"/>
  <c r="H18" i="17"/>
  <c r="L24" i="16"/>
  <c r="E18" i="17"/>
  <c r="L23" i="8"/>
  <c r="F23" i="8"/>
  <c r="K23" i="8"/>
  <c r="H24" i="16"/>
  <c r="K24" i="16"/>
  <c r="R6" i="8"/>
  <c r="R39" i="8"/>
  <c r="G48" i="23"/>
  <c r="F18" i="20"/>
  <c r="O12" i="17"/>
  <c r="Q10" i="9"/>
  <c r="K18" i="20"/>
  <c r="K19" i="20"/>
  <c r="O24" i="9"/>
  <c r="L18" i="17"/>
  <c r="H18" i="20"/>
  <c r="H19" i="20"/>
  <c r="I18" i="20"/>
  <c r="I19" i="20"/>
  <c r="J24" i="16"/>
  <c r="D24" i="16"/>
  <c r="J18" i="20"/>
  <c r="J19" i="20"/>
  <c r="F24" i="16"/>
  <c r="F25" i="17"/>
  <c r="N24" i="16"/>
  <c r="N25" i="17"/>
  <c r="C24" i="16"/>
  <c r="C25" i="17"/>
  <c r="G24" i="16"/>
  <c r="G25" i="17"/>
  <c r="O25" i="20"/>
  <c r="S22" i="9"/>
  <c r="E24" i="16"/>
  <c r="E25" i="17"/>
  <c r="I24" i="16"/>
  <c r="I25" i="17"/>
  <c r="M24" i="16"/>
  <c r="M25" i="17"/>
  <c r="E23" i="8"/>
  <c r="E22" i="9"/>
  <c r="H23" i="8"/>
  <c r="H22" i="9"/>
  <c r="B47" i="1"/>
  <c r="G38" i="23"/>
  <c r="R38" i="8"/>
  <c r="J38" i="23"/>
  <c r="U38" i="8"/>
  <c r="J37" i="23"/>
  <c r="U37" i="8"/>
  <c r="J33" i="23"/>
  <c r="U33" i="8"/>
  <c r="G37" i="23"/>
  <c r="R37" i="8"/>
  <c r="G26" i="23"/>
  <c r="J28" i="23"/>
  <c r="G36" i="23"/>
  <c r="R36" i="8"/>
  <c r="J36" i="23"/>
  <c r="U36" i="8"/>
  <c r="J35" i="23"/>
  <c r="U35" i="8"/>
  <c r="J29" i="23"/>
  <c r="G28" i="23"/>
  <c r="J25" i="23"/>
  <c r="F22" i="18"/>
  <c r="D21" i="19"/>
  <c r="H21" i="10"/>
  <c r="J18" i="23"/>
  <c r="U16" i="8"/>
  <c r="J11" i="23"/>
  <c r="U6" i="8"/>
  <c r="G18" i="23"/>
  <c r="R16" i="8"/>
  <c r="O17" i="8"/>
  <c r="G12" i="23"/>
  <c r="R7" i="8"/>
  <c r="J19" i="23"/>
  <c r="U20" i="8"/>
  <c r="J12" i="23"/>
  <c r="U7" i="8"/>
  <c r="N19" i="20"/>
  <c r="F19" i="20"/>
  <c r="D19" i="17"/>
  <c r="G19" i="17"/>
  <c r="M19" i="17"/>
  <c r="F24" i="21"/>
  <c r="I24" i="21"/>
  <c r="D24" i="21"/>
  <c r="B23" i="2"/>
  <c r="I19" i="17"/>
  <c r="G17" i="9"/>
  <c r="M17" i="9"/>
  <c r="L17" i="9"/>
  <c r="F17" i="9"/>
  <c r="E18" i="20"/>
  <c r="E19" i="20"/>
  <c r="L24" i="21"/>
  <c r="E19" i="17"/>
  <c r="O16" i="9"/>
  <c r="G24" i="21"/>
  <c r="H17" i="9"/>
  <c r="G19" i="20"/>
  <c r="I17" i="9"/>
  <c r="H19" i="17"/>
  <c r="D23" i="8"/>
  <c r="F19" i="17"/>
  <c r="N17" i="9"/>
  <c r="E17" i="9"/>
  <c r="O35" i="16"/>
  <c r="O15" i="8"/>
  <c r="D17" i="23"/>
  <c r="C17" i="9"/>
  <c r="D31" i="16"/>
  <c r="G14" i="23"/>
  <c r="E28" i="9"/>
  <c r="D14" i="23"/>
  <c r="C31" i="21"/>
  <c r="C31" i="17"/>
  <c r="D31" i="17"/>
  <c r="E31" i="17"/>
  <c r="F31" i="17"/>
  <c r="G31" i="17"/>
  <c r="H31" i="17"/>
  <c r="I31" i="17"/>
  <c r="J31" i="17"/>
  <c r="K31" i="17"/>
  <c r="L31" i="17"/>
  <c r="M31" i="17"/>
  <c r="N31" i="17"/>
  <c r="O16" i="21"/>
  <c r="O16" i="16"/>
  <c r="L19" i="17"/>
  <c r="D17" i="9"/>
  <c r="J19" i="17"/>
  <c r="K17" i="9"/>
  <c r="I23" i="8"/>
  <c r="N24" i="21"/>
  <c r="J24" i="21"/>
  <c r="C19" i="17"/>
  <c r="L19" i="20"/>
  <c r="G23" i="8"/>
  <c r="O20" i="8"/>
  <c r="D19" i="23"/>
  <c r="J23" i="8"/>
  <c r="N19" i="17"/>
  <c r="E24" i="21"/>
  <c r="M24" i="21"/>
  <c r="M19" i="20"/>
  <c r="O18" i="17"/>
  <c r="Q16" i="9"/>
  <c r="C31" i="9"/>
  <c r="C34" i="17"/>
  <c r="C34" i="20"/>
  <c r="D16" i="22"/>
  <c r="O22" i="9"/>
  <c r="O25" i="17"/>
  <c r="Q22" i="9"/>
  <c r="G34" i="23"/>
  <c r="R34" i="8"/>
  <c r="F21" i="19"/>
  <c r="D22" i="19"/>
  <c r="H22" i="10"/>
  <c r="J17" i="23"/>
  <c r="U15" i="8"/>
  <c r="G17" i="23"/>
  <c r="R15" i="8"/>
  <c r="E23" i="22"/>
  <c r="C19" i="20"/>
  <c r="N23" i="8"/>
  <c r="D33" i="2"/>
  <c r="D26" i="2"/>
  <c r="B36" i="2"/>
  <c r="D18" i="20"/>
  <c r="O24" i="16"/>
  <c r="P24" i="16"/>
  <c r="M23" i="8"/>
  <c r="D31" i="21"/>
  <c r="C32" i="20"/>
  <c r="D29" i="22"/>
  <c r="E31" i="16"/>
  <c r="C31" i="20"/>
  <c r="D31" i="20"/>
  <c r="E31" i="20"/>
  <c r="F31" i="20"/>
  <c r="G31" i="20"/>
  <c r="H31" i="20"/>
  <c r="I31" i="20"/>
  <c r="J31" i="20"/>
  <c r="K31" i="20"/>
  <c r="L31" i="20"/>
  <c r="M31" i="20"/>
  <c r="N31" i="20"/>
  <c r="D32" i="20"/>
  <c r="D28" i="9"/>
  <c r="O17" i="9"/>
  <c r="C32" i="17"/>
  <c r="D32" i="17"/>
  <c r="O19" i="17"/>
  <c r="Q17" i="9"/>
  <c r="C24" i="21"/>
  <c r="D30" i="22"/>
  <c r="P22" i="16"/>
  <c r="H20" i="23"/>
  <c r="G20" i="23"/>
  <c r="D17" i="22"/>
  <c r="F22" i="19"/>
  <c r="J22" i="10"/>
  <c r="J21" i="10"/>
  <c r="E30" i="22"/>
  <c r="H22" i="23"/>
  <c r="S23" i="8"/>
  <c r="D18" i="22"/>
  <c r="R23" i="8"/>
  <c r="E16" i="22"/>
  <c r="J14" i="23"/>
  <c r="D19" i="20"/>
  <c r="O19" i="20"/>
  <c r="S17" i="9"/>
  <c r="O18" i="20"/>
  <c r="S16" i="9"/>
  <c r="E17" i="22"/>
  <c r="G22" i="23"/>
  <c r="C30" i="22"/>
  <c r="C17" i="22"/>
  <c r="O28" i="8"/>
  <c r="D27" i="23"/>
  <c r="F28" i="9"/>
  <c r="G54" i="23"/>
  <c r="J54" i="23"/>
  <c r="P21" i="8"/>
  <c r="C29" i="22"/>
  <c r="D20" i="23"/>
  <c r="F31" i="16"/>
  <c r="E31" i="21"/>
  <c r="E29" i="22"/>
  <c r="J20" i="23"/>
  <c r="P22" i="21"/>
  <c r="O24" i="21"/>
  <c r="O23" i="8"/>
  <c r="C18" i="22"/>
  <c r="E32" i="17"/>
  <c r="C37" i="13"/>
  <c r="E37" i="13"/>
  <c r="F9" i="10"/>
  <c r="C27" i="22"/>
  <c r="E32" i="20"/>
  <c r="D29" i="9"/>
  <c r="S21" i="8"/>
  <c r="E18" i="22"/>
  <c r="U23" i="8"/>
  <c r="K20" i="23"/>
  <c r="V21" i="8"/>
  <c r="O45" i="16"/>
  <c r="D54" i="23"/>
  <c r="C22" i="13"/>
  <c r="E22" i="13"/>
  <c r="C47" i="8"/>
  <c r="C49" i="8"/>
  <c r="C51" i="8"/>
  <c r="O44" i="8"/>
  <c r="F31" i="10"/>
  <c r="O45" i="21"/>
  <c r="G28" i="9"/>
  <c r="C28" i="22"/>
  <c r="D9" i="18"/>
  <c r="F9" i="18"/>
  <c r="D27" i="22"/>
  <c r="P23" i="8"/>
  <c r="D22" i="23"/>
  <c r="F31" i="21"/>
  <c r="B7" i="11"/>
  <c r="E20" i="23"/>
  <c r="F32" i="20"/>
  <c r="F32" i="17"/>
  <c r="P24" i="21"/>
  <c r="J22" i="23"/>
  <c r="E29" i="9"/>
  <c r="G31" i="16"/>
  <c r="J53" i="23"/>
  <c r="U44" i="8"/>
  <c r="K22" i="23"/>
  <c r="V23" i="8"/>
  <c r="G53" i="23"/>
  <c r="R44" i="8"/>
  <c r="D53" i="23"/>
  <c r="D33" i="18"/>
  <c r="F33" i="18"/>
  <c r="D31" i="9"/>
  <c r="E31" i="9"/>
  <c r="F31" i="9"/>
  <c r="G31" i="9"/>
  <c r="H31" i="9"/>
  <c r="I31" i="9"/>
  <c r="J31" i="9"/>
  <c r="K31" i="9"/>
  <c r="L31" i="9"/>
  <c r="M31" i="9"/>
  <c r="N31" i="9"/>
  <c r="D34" i="17"/>
  <c r="E34" i="17"/>
  <c r="F34" i="17"/>
  <c r="G34" i="17"/>
  <c r="H34" i="17"/>
  <c r="I34" i="17"/>
  <c r="J34" i="17"/>
  <c r="K34" i="17"/>
  <c r="L34" i="17"/>
  <c r="M34" i="17"/>
  <c r="N34" i="17"/>
  <c r="D34" i="20"/>
  <c r="E34" i="20"/>
  <c r="F34" i="20"/>
  <c r="G34" i="20"/>
  <c r="H34" i="20"/>
  <c r="I34" i="20"/>
  <c r="J34" i="20"/>
  <c r="K34" i="20"/>
  <c r="L34" i="20"/>
  <c r="M34" i="20"/>
  <c r="N34" i="20"/>
  <c r="H31" i="16"/>
  <c r="C30" i="9"/>
  <c r="G31" i="21"/>
  <c r="B8" i="11"/>
  <c r="B12" i="11"/>
  <c r="C26" i="13"/>
  <c r="E26" i="13"/>
  <c r="E22" i="23"/>
  <c r="F29" i="9"/>
  <c r="H28" i="9"/>
  <c r="D28" i="22"/>
  <c r="D9" i="19"/>
  <c r="D33" i="19"/>
  <c r="F33" i="19"/>
  <c r="F9" i="19"/>
  <c r="J9" i="10"/>
  <c r="H9" i="10"/>
  <c r="O31" i="9"/>
  <c r="B9" i="11"/>
  <c r="O34" i="20"/>
  <c r="O34" i="17"/>
  <c r="H31" i="21"/>
  <c r="G32" i="20"/>
  <c r="G32" i="17"/>
  <c r="G29" i="9"/>
  <c r="I31" i="16"/>
  <c r="O33" i="8"/>
  <c r="I28" i="9"/>
  <c r="H32" i="20"/>
  <c r="H32" i="17"/>
  <c r="C32" i="9"/>
  <c r="J31" i="10"/>
  <c r="H31" i="10"/>
  <c r="E27" i="22"/>
  <c r="E28" i="22"/>
  <c r="I32" i="17"/>
  <c r="I32" i="20"/>
  <c r="C29" i="13"/>
  <c r="E29" i="13"/>
  <c r="D33" i="23"/>
  <c r="J31" i="16"/>
  <c r="I31" i="21"/>
  <c r="C35" i="9"/>
  <c r="C40" i="9"/>
  <c r="H29" i="9"/>
  <c r="J28" i="9"/>
  <c r="J31" i="21"/>
  <c r="K31" i="16"/>
  <c r="J32" i="20"/>
  <c r="J32" i="17"/>
  <c r="O26" i="8"/>
  <c r="C23" i="22"/>
  <c r="K28" i="9"/>
  <c r="I29" i="9"/>
  <c r="G25" i="23"/>
  <c r="D23" i="22"/>
  <c r="K31" i="21"/>
  <c r="O35" i="21"/>
  <c r="C27" i="13"/>
  <c r="D25" i="23"/>
  <c r="K32" i="17"/>
  <c r="K32" i="20"/>
  <c r="L31" i="16"/>
  <c r="J29" i="9"/>
  <c r="L28" i="9"/>
  <c r="O34" i="16"/>
  <c r="D6" i="9"/>
  <c r="G33" i="23"/>
  <c r="R33" i="8"/>
  <c r="J34" i="23"/>
  <c r="U34" i="8"/>
  <c r="J26" i="23"/>
  <c r="M31" i="16"/>
  <c r="L32" i="20"/>
  <c r="L32" i="17"/>
  <c r="E27" i="13"/>
  <c r="L31" i="21"/>
  <c r="O27" i="8"/>
  <c r="D26" i="23"/>
  <c r="O34" i="8"/>
  <c r="D34" i="23"/>
  <c r="M28" i="9"/>
  <c r="K29" i="9"/>
  <c r="M31" i="21"/>
  <c r="M32" i="17"/>
  <c r="M32" i="20"/>
  <c r="S30" i="8"/>
  <c r="N31" i="16"/>
  <c r="L29" i="9"/>
  <c r="N28" i="9"/>
  <c r="G27" i="23"/>
  <c r="O31" i="16"/>
  <c r="M29" i="9"/>
  <c r="P30" i="8"/>
  <c r="E30" i="23"/>
  <c r="D30" i="23"/>
  <c r="O28" i="9"/>
  <c r="O41" i="21"/>
  <c r="O41" i="16"/>
  <c r="N31" i="21"/>
  <c r="V30" i="8"/>
  <c r="O40" i="8"/>
  <c r="D47" i="8"/>
  <c r="G49" i="23"/>
  <c r="R40" i="8"/>
  <c r="J49" i="23"/>
  <c r="U40" i="8"/>
  <c r="J27" i="23"/>
  <c r="F24" i="10"/>
  <c r="D24" i="18"/>
  <c r="F24" i="18"/>
  <c r="D24" i="19"/>
  <c r="D49" i="23"/>
  <c r="O31" i="21"/>
  <c r="P31" i="16"/>
  <c r="G30" i="23"/>
  <c r="O31" i="17"/>
  <c r="Q28" i="9"/>
  <c r="D49" i="8"/>
  <c r="D51" i="8"/>
  <c r="N29" i="9"/>
  <c r="C19" i="22"/>
  <c r="N32" i="17"/>
  <c r="O32" i="17"/>
  <c r="Q29" i="9"/>
  <c r="N32" i="20"/>
  <c r="O32" i="20"/>
  <c r="S29" i="9"/>
  <c r="D19" i="22"/>
  <c r="F24" i="19"/>
  <c r="J24" i="10"/>
  <c r="H24" i="10"/>
  <c r="H30" i="23"/>
  <c r="E19" i="22"/>
  <c r="P42" i="21"/>
  <c r="J50" i="23"/>
  <c r="P42" i="16"/>
  <c r="G50" i="23"/>
  <c r="O29" i="9"/>
  <c r="P31" i="21"/>
  <c r="J30" i="23"/>
  <c r="O31" i="20"/>
  <c r="S28" i="9"/>
  <c r="P41" i="8"/>
  <c r="E50" i="23"/>
  <c r="D50" i="23"/>
  <c r="D30" i="9"/>
  <c r="H50" i="23"/>
  <c r="S41" i="8"/>
  <c r="K50" i="23"/>
  <c r="V41" i="8"/>
  <c r="K30" i="23"/>
  <c r="D32" i="9"/>
  <c r="D35" i="9"/>
  <c r="D40" i="9"/>
  <c r="E6" i="9"/>
  <c r="E47" i="8"/>
  <c r="E49" i="8"/>
  <c r="E51" i="8"/>
  <c r="E30" i="9"/>
  <c r="E32" i="9"/>
  <c r="E35" i="9"/>
  <c r="E40" i="9"/>
  <c r="F6" i="9"/>
  <c r="F47" i="8"/>
  <c r="F49" i="8"/>
  <c r="F30" i="9"/>
  <c r="F51" i="8"/>
  <c r="F32" i="9"/>
  <c r="F35" i="9"/>
  <c r="F40" i="9"/>
  <c r="G6" i="9"/>
  <c r="G47" i="8"/>
  <c r="G49" i="8"/>
  <c r="G51" i="8"/>
  <c r="G30" i="9"/>
  <c r="G32" i="9"/>
  <c r="G35" i="9"/>
  <c r="G40" i="9"/>
  <c r="H6" i="9"/>
  <c r="H47" i="8"/>
  <c r="H49" i="8"/>
  <c r="H30" i="9"/>
  <c r="H32" i="9"/>
  <c r="H35" i="9"/>
  <c r="H40" i="9"/>
  <c r="H51" i="8"/>
  <c r="I6" i="9"/>
  <c r="I47" i="8"/>
  <c r="I49" i="8"/>
  <c r="I30" i="9"/>
  <c r="I32" i="9"/>
  <c r="I35" i="9"/>
  <c r="I40" i="9"/>
  <c r="I51" i="8"/>
  <c r="J6" i="9"/>
  <c r="J47" i="8"/>
  <c r="J49" i="8"/>
  <c r="J30" i="9"/>
  <c r="J32" i="9"/>
  <c r="J35" i="9"/>
  <c r="J40" i="9"/>
  <c r="J51" i="8"/>
  <c r="K6" i="9"/>
  <c r="K47" i="8"/>
  <c r="K49" i="8"/>
  <c r="K30" i="9"/>
  <c r="K32" i="9"/>
  <c r="K35" i="9"/>
  <c r="K40" i="9"/>
  <c r="K51" i="8"/>
  <c r="L6" i="9"/>
  <c r="L47" i="8"/>
  <c r="L49" i="8"/>
  <c r="L30" i="9"/>
  <c r="L32" i="9"/>
  <c r="L35" i="9"/>
  <c r="L40" i="9"/>
  <c r="L51" i="8"/>
  <c r="M6" i="9"/>
  <c r="M47" i="8"/>
  <c r="M49" i="8"/>
  <c r="M30" i="9"/>
  <c r="M32" i="9"/>
  <c r="M35" i="9"/>
  <c r="M40" i="9"/>
  <c r="M51" i="8"/>
  <c r="N6" i="9"/>
  <c r="D55" i="23"/>
  <c r="N47" i="8"/>
  <c r="N49" i="8"/>
  <c r="P45" i="8"/>
  <c r="E56" i="23"/>
  <c r="D56" i="23"/>
  <c r="B5" i="11"/>
  <c r="D58" i="23"/>
  <c r="N30" i="9"/>
  <c r="B11" i="11"/>
  <c r="B15" i="11"/>
  <c r="C47" i="13"/>
  <c r="E47" i="13"/>
  <c r="N51" i="8"/>
  <c r="D60" i="23"/>
  <c r="N32" i="9"/>
  <c r="O30" i="9"/>
  <c r="O51" i="8"/>
  <c r="C20" i="22"/>
  <c r="O32" i="9"/>
  <c r="N35" i="9"/>
  <c r="N40" i="9"/>
  <c r="C30" i="13"/>
  <c r="E30" i="13"/>
  <c r="F36" i="10"/>
  <c r="P51" i="8"/>
  <c r="D62" i="23"/>
  <c r="C28" i="13"/>
  <c r="E28" i="13"/>
  <c r="O40" i="9"/>
  <c r="Q6" i="9"/>
  <c r="C31" i="13"/>
  <c r="E31" i="13"/>
  <c r="E62" i="23"/>
  <c r="F37" i="10"/>
  <c r="D38" i="18"/>
  <c r="C35" i="13"/>
  <c r="C21" i="22"/>
  <c r="D39" i="18"/>
  <c r="F8" i="10"/>
  <c r="D8" i="18"/>
  <c r="F13" i="10"/>
  <c r="F26" i="10"/>
  <c r="E35" i="13"/>
  <c r="C36" i="13"/>
  <c r="E36" i="13"/>
  <c r="D34" i="18"/>
  <c r="D41" i="18"/>
  <c r="F32" i="10"/>
  <c r="C7" i="17"/>
  <c r="D13" i="18"/>
  <c r="D26" i="18"/>
  <c r="C22" i="22"/>
  <c r="C31" i="22"/>
  <c r="C11" i="22"/>
  <c r="F39" i="10"/>
  <c r="G42" i="10"/>
  <c r="C48" i="16"/>
  <c r="C43" i="13"/>
  <c r="E43" i="13"/>
  <c r="C7" i="22"/>
  <c r="C12" i="22"/>
  <c r="C6" i="22"/>
  <c r="C50" i="16"/>
  <c r="F42" i="10"/>
  <c r="C42" i="13"/>
  <c r="E42" i="13"/>
  <c r="C33" i="17"/>
  <c r="C52" i="16"/>
  <c r="C35" i="17"/>
  <c r="C38" i="17"/>
  <c r="C43" i="17"/>
  <c r="D7" i="17"/>
  <c r="D48" i="16"/>
  <c r="D50" i="16"/>
  <c r="D33" i="17"/>
  <c r="D52" i="16"/>
  <c r="D35" i="17"/>
  <c r="D38" i="17"/>
  <c r="D43" i="17"/>
  <c r="E7" i="17"/>
  <c r="E48" i="16"/>
  <c r="E50" i="16"/>
  <c r="E33" i="17"/>
  <c r="E52" i="16"/>
  <c r="E35" i="17"/>
  <c r="E38" i="17"/>
  <c r="E43" i="17"/>
  <c r="F7" i="17"/>
  <c r="F48" i="16"/>
  <c r="F50" i="16"/>
  <c r="F33" i="17"/>
  <c r="F52" i="16"/>
  <c r="F35" i="17"/>
  <c r="F38" i="17"/>
  <c r="F43" i="17"/>
  <c r="G7" i="17"/>
  <c r="G48" i="16"/>
  <c r="G50" i="16"/>
  <c r="G33" i="17"/>
  <c r="G52" i="16"/>
  <c r="G35" i="17"/>
  <c r="G38" i="17"/>
  <c r="G43" i="17"/>
  <c r="H7" i="17"/>
  <c r="H48" i="16"/>
  <c r="H50" i="16"/>
  <c r="H33" i="17"/>
  <c r="H35" i="17"/>
  <c r="H38" i="17"/>
  <c r="H43" i="17"/>
  <c r="H52" i="16"/>
  <c r="I48" i="16"/>
  <c r="I7" i="17"/>
  <c r="I50" i="16"/>
  <c r="I33" i="17"/>
  <c r="I35" i="17"/>
  <c r="I38" i="17"/>
  <c r="I43" i="17"/>
  <c r="I52" i="16"/>
  <c r="J48" i="16"/>
  <c r="J7" i="17"/>
  <c r="J50" i="16"/>
  <c r="J33" i="17"/>
  <c r="J35" i="17"/>
  <c r="J38" i="17"/>
  <c r="J43" i="17"/>
  <c r="J52" i="16"/>
  <c r="K48" i="16"/>
  <c r="K7" i="17"/>
  <c r="K50" i="16"/>
  <c r="K33" i="17"/>
  <c r="K35" i="17"/>
  <c r="K38" i="17"/>
  <c r="K43" i="17"/>
  <c r="K52" i="16"/>
  <c r="L7" i="17"/>
  <c r="L48" i="16"/>
  <c r="L50" i="16"/>
  <c r="L33" i="17"/>
  <c r="L35" i="17"/>
  <c r="L38" i="17"/>
  <c r="L43" i="17"/>
  <c r="L52" i="16"/>
  <c r="M48" i="16"/>
  <c r="M7" i="17"/>
  <c r="M50" i="16"/>
  <c r="M33" i="17"/>
  <c r="M35" i="17"/>
  <c r="M38" i="17"/>
  <c r="M43" i="17"/>
  <c r="M52" i="16"/>
  <c r="N7" i="17"/>
  <c r="G55" i="23"/>
  <c r="N48" i="16"/>
  <c r="Q31" i="9"/>
  <c r="N50" i="16"/>
  <c r="O48" i="16"/>
  <c r="G56" i="23"/>
  <c r="P46" i="16"/>
  <c r="R51" i="8"/>
  <c r="S51" i="8"/>
  <c r="H56" i="23"/>
  <c r="S45" i="8"/>
  <c r="G58" i="23"/>
  <c r="N33" i="17"/>
  <c r="O50" i="16"/>
  <c r="N52" i="16"/>
  <c r="G60" i="23"/>
  <c r="N35" i="17"/>
  <c r="O33" i="17"/>
  <c r="O52" i="16"/>
  <c r="D20" i="22"/>
  <c r="P52" i="16"/>
  <c r="G62" i="23"/>
  <c r="F38" i="18"/>
  <c r="O35" i="17"/>
  <c r="Q32" i="9"/>
  <c r="N38" i="17"/>
  <c r="N43" i="17"/>
  <c r="Q40" i="9"/>
  <c r="S6" i="9"/>
  <c r="H62" i="23"/>
  <c r="F39" i="18"/>
  <c r="D38" i="19"/>
  <c r="H36" i="10"/>
  <c r="H37" i="10"/>
  <c r="D21" i="22"/>
  <c r="D39" i="19"/>
  <c r="F8" i="18"/>
  <c r="F13" i="18"/>
  <c r="F26" i="18"/>
  <c r="D8" i="19"/>
  <c r="H8" i="10"/>
  <c r="D31" i="22"/>
  <c r="D22" i="22"/>
  <c r="D34" i="19"/>
  <c r="F34" i="18"/>
  <c r="D11" i="22"/>
  <c r="C7" i="20"/>
  <c r="D13" i="19"/>
  <c r="D26" i="19"/>
  <c r="H26" i="10"/>
  <c r="H13" i="10"/>
  <c r="D41" i="19"/>
  <c r="H39" i="10"/>
  <c r="H32" i="10"/>
  <c r="C48" i="21"/>
  <c r="D6" i="22"/>
  <c r="D12" i="22"/>
  <c r="D7" i="22"/>
  <c r="F41" i="18"/>
  <c r="G44" i="18"/>
  <c r="F44" i="18"/>
  <c r="I42" i="10"/>
  <c r="H42" i="10"/>
  <c r="C50" i="21"/>
  <c r="C52" i="21"/>
  <c r="C33" i="20"/>
  <c r="C35" i="20"/>
  <c r="C38" i="20"/>
  <c r="C43" i="20"/>
  <c r="D7" i="20"/>
  <c r="D48" i="21"/>
  <c r="D50" i="21"/>
  <c r="D52" i="21"/>
  <c r="D33" i="20"/>
  <c r="D35" i="20"/>
  <c r="D38" i="20"/>
  <c r="D43" i="20"/>
  <c r="E7" i="20"/>
  <c r="E48" i="21"/>
  <c r="E50" i="21"/>
  <c r="E33" i="20"/>
  <c r="E52" i="21"/>
  <c r="E35" i="20"/>
  <c r="E38" i="20"/>
  <c r="E43" i="20"/>
  <c r="F7" i="20"/>
  <c r="F48" i="21"/>
  <c r="F50" i="21"/>
  <c r="F52" i="21"/>
  <c r="F33" i="20"/>
  <c r="F35" i="20"/>
  <c r="F38" i="20"/>
  <c r="F43" i="20"/>
  <c r="G7" i="20"/>
  <c r="G48" i="21"/>
  <c r="G50" i="21"/>
  <c r="G33" i="20"/>
  <c r="G52" i="21"/>
  <c r="G35" i="20"/>
  <c r="G38" i="20"/>
  <c r="G43" i="20"/>
  <c r="H7" i="20"/>
  <c r="H48" i="21"/>
  <c r="H50" i="21"/>
  <c r="H33" i="20"/>
  <c r="H35" i="20"/>
  <c r="H38" i="20"/>
  <c r="H43" i="20"/>
  <c r="H52" i="21"/>
  <c r="I48" i="21"/>
  <c r="I7" i="20"/>
  <c r="I50" i="21"/>
  <c r="I33" i="20"/>
  <c r="I35" i="20"/>
  <c r="I38" i="20"/>
  <c r="I43" i="20"/>
  <c r="I52" i="21"/>
  <c r="J7" i="20"/>
  <c r="J48" i="21"/>
  <c r="J50" i="21"/>
  <c r="J33" i="20"/>
  <c r="J35" i="20"/>
  <c r="J38" i="20"/>
  <c r="J43" i="20"/>
  <c r="J52" i="21"/>
  <c r="K7" i="20"/>
  <c r="K48" i="21"/>
  <c r="K50" i="21"/>
  <c r="K33" i="20"/>
  <c r="K35" i="20"/>
  <c r="K38" i="20"/>
  <c r="K43" i="20"/>
  <c r="K52" i="21"/>
  <c r="L48" i="21"/>
  <c r="L7" i="20"/>
  <c r="L50" i="21"/>
  <c r="L33" i="20"/>
  <c r="L35" i="20"/>
  <c r="L38" i="20"/>
  <c r="L43" i="20"/>
  <c r="L52" i="21"/>
  <c r="M48" i="21"/>
  <c r="M7" i="20"/>
  <c r="M50" i="21"/>
  <c r="M33" i="20"/>
  <c r="M35" i="20"/>
  <c r="M38" i="20"/>
  <c r="M43" i="20"/>
  <c r="M52" i="21"/>
  <c r="N7" i="20"/>
  <c r="J55" i="23"/>
  <c r="N48" i="21"/>
  <c r="S32" i="9"/>
  <c r="N50" i="21"/>
  <c r="O48" i="21"/>
  <c r="P46" i="21"/>
  <c r="J56" i="23"/>
  <c r="U51" i="8"/>
  <c r="V51" i="8"/>
  <c r="K56" i="23"/>
  <c r="V45" i="8"/>
  <c r="J58" i="23"/>
  <c r="N33" i="20"/>
  <c r="O50" i="21"/>
  <c r="N52" i="21"/>
  <c r="J60" i="23"/>
  <c r="N35" i="20"/>
  <c r="O33" i="20"/>
  <c r="S30" i="9"/>
  <c r="O52" i="21"/>
  <c r="E20" i="22"/>
  <c r="O35" i="20"/>
  <c r="N38" i="20"/>
  <c r="N43" i="20"/>
  <c r="S40" i="9"/>
  <c r="P52" i="21"/>
  <c r="J62" i="23"/>
  <c r="F38" i="19"/>
  <c r="F39" i="19"/>
  <c r="E21" i="22"/>
  <c r="J36" i="10"/>
  <c r="J37" i="10"/>
  <c r="K62" i="23"/>
  <c r="F34" i="19"/>
  <c r="F8" i="19"/>
  <c r="F13" i="19"/>
  <c r="E6" i="22"/>
  <c r="J8" i="10"/>
  <c r="E11" i="22"/>
  <c r="J32" i="10"/>
  <c r="E7" i="22"/>
  <c r="F41" i="19"/>
  <c r="E12" i="22"/>
  <c r="F26" i="19"/>
  <c r="G44" i="19"/>
  <c r="F44" i="19"/>
  <c r="J13" i="10"/>
  <c r="J39" i="10"/>
  <c r="J26" i="10"/>
  <c r="K42" i="10"/>
  <c r="J42" i="10"/>
  <c r="E31" i="22"/>
  <c r="E22" i="22"/>
  <c r="B33" i="23"/>
</calcChain>
</file>

<file path=xl/comments1.xml><?xml version="1.0" encoding="utf-8"?>
<comments xmlns="http://schemas.openxmlformats.org/spreadsheetml/2006/main">
  <authors>
    <author>Jack B. Hess</author>
  </authors>
  <commentList>
    <comment ref="A13" authorId="0">
      <text>
        <r>
          <rPr>
            <b/>
            <sz val="8"/>
            <color indexed="81"/>
            <rFont val="Tahoma"/>
            <family val="2"/>
          </rPr>
          <t>Typical Unit Types may include:  products, services, dollars, or hours.</t>
        </r>
      </text>
    </comment>
    <comment ref="A14" authorId="0">
      <text>
        <r>
          <rPr>
            <b/>
            <sz val="8"/>
            <color indexed="81"/>
            <rFont val="Tahoma"/>
            <family val="2"/>
          </rPr>
          <t>At what price, on average, will you sell this product or service?</t>
        </r>
      </text>
    </comment>
    <comment ref="A17" authorId="0">
      <text>
        <r>
          <rPr>
            <b/>
            <sz val="8"/>
            <color indexed="81"/>
            <rFont val="Tahoma"/>
            <family val="2"/>
          </rPr>
          <t>Be sure to include payroll expenses and other associated labor costs in this labor amount.</t>
        </r>
      </text>
    </comment>
    <comment ref="A61" authorId="0">
      <text>
        <r>
          <rPr>
            <b/>
            <sz val="8"/>
            <color indexed="81"/>
            <rFont val="Tahoma"/>
            <family val="2"/>
          </rPr>
          <t>Typical Unit Types may include:  products, services, dollars, or hours.</t>
        </r>
      </text>
    </comment>
    <comment ref="A62" authorId="0">
      <text>
        <r>
          <rPr>
            <b/>
            <sz val="8"/>
            <color indexed="81"/>
            <rFont val="Tahoma"/>
            <family val="2"/>
          </rPr>
          <t>At what price, on average, will you sell this product or service?</t>
        </r>
      </text>
    </comment>
    <comment ref="A65" authorId="0">
      <text>
        <r>
          <rPr>
            <b/>
            <sz val="8"/>
            <color indexed="81"/>
            <rFont val="Tahoma"/>
            <family val="2"/>
          </rPr>
          <t>Be sure to include payroll expenses and other associated labor costs in this labor amount.</t>
        </r>
      </text>
    </comment>
    <comment ref="A77" authorId="0">
      <text>
        <r>
          <rPr>
            <b/>
            <sz val="8"/>
            <color indexed="81"/>
            <rFont val="Tahoma"/>
            <family val="2"/>
          </rPr>
          <t>Typical Unit Types may include:  products, services, dollars, or hours.</t>
        </r>
      </text>
    </comment>
    <comment ref="A78" authorId="0">
      <text>
        <r>
          <rPr>
            <b/>
            <sz val="8"/>
            <color indexed="81"/>
            <rFont val="Tahoma"/>
            <family val="2"/>
          </rPr>
          <t>At what price, on average, will you sell this product or service?</t>
        </r>
      </text>
    </comment>
    <comment ref="A81" authorId="0">
      <text>
        <r>
          <rPr>
            <b/>
            <sz val="8"/>
            <color indexed="81"/>
            <rFont val="Tahoma"/>
            <family val="2"/>
          </rPr>
          <t>Be sure to include payroll expenses and other associated labor costs in this labor amount.</t>
        </r>
      </text>
    </comment>
    <comment ref="A93" authorId="0">
      <text>
        <r>
          <rPr>
            <b/>
            <sz val="8"/>
            <color indexed="81"/>
            <rFont val="Tahoma"/>
            <family val="2"/>
          </rPr>
          <t>Typical Unit Types may include:  products, services, dollars, or hours.</t>
        </r>
      </text>
    </comment>
    <comment ref="A94" authorId="0">
      <text>
        <r>
          <rPr>
            <b/>
            <sz val="8"/>
            <color indexed="81"/>
            <rFont val="Tahoma"/>
            <family val="2"/>
          </rPr>
          <t>At what price, on average, will you sell this product or service?</t>
        </r>
      </text>
    </comment>
    <comment ref="A97" authorId="0">
      <text>
        <r>
          <rPr>
            <b/>
            <sz val="8"/>
            <color indexed="81"/>
            <rFont val="Tahoma"/>
            <family val="2"/>
          </rPr>
          <t>Be sure to include payroll expenses and other associated labor costs in this labor amount.</t>
        </r>
      </text>
    </comment>
  </commentList>
</comments>
</file>

<file path=xl/comments10.xml><?xml version="1.0" encoding="utf-8"?>
<comments xmlns="http://schemas.openxmlformats.org/spreadsheetml/2006/main">
  <authors>
    <author>Amber Fischvogt</author>
  </authors>
  <commentList>
    <comment ref="B6" authorId="0">
      <text>
        <r>
          <rPr>
            <b/>
            <sz val="8"/>
            <color indexed="81"/>
            <rFont val="Tahoma"/>
            <family val="2"/>
          </rPr>
          <t xml:space="preserve">An indication of a company's ability to meet short-term debt obligations.
</t>
        </r>
      </text>
    </comment>
    <comment ref="B7" authorId="0">
      <text>
        <r>
          <rPr>
            <b/>
            <sz val="8"/>
            <color indexed="81"/>
            <rFont val="Tahoma"/>
            <family val="2"/>
          </rPr>
          <t>The ratio between all assets quickly convertible into cash and current liabilitites. Measures a company's liquidity. Also called acid-test ratio.</t>
        </r>
      </text>
    </comment>
    <comment ref="B11" authorId="0">
      <text>
        <r>
          <rPr>
            <b/>
            <sz val="8"/>
            <color indexed="81"/>
            <rFont val="Tahoma"/>
            <family val="2"/>
          </rPr>
          <t>This ratio expresses the relationship between capital contibuted by creditors and that contirbuted by owners.</t>
        </r>
      </text>
    </comment>
    <comment ref="B12" authorId="0">
      <text>
        <r>
          <rPr>
            <b/>
            <sz val="8"/>
            <color indexed="81"/>
            <rFont val="Tahoma"/>
            <family val="2"/>
          </rPr>
          <t>This ratio indicates how well your cash flow covers debt and the capability of the business to take on additional debt.</t>
        </r>
      </text>
    </comment>
    <comment ref="B16" authorId="0">
      <text>
        <r>
          <rPr>
            <b/>
            <sz val="8"/>
            <color indexed="81"/>
            <rFont val="Tahoma"/>
            <family val="2"/>
          </rPr>
          <t>This ratio calculates the percentage of increase (or decrease) in sales between the current year and the previous year.</t>
        </r>
      </text>
    </comment>
    <comment ref="B17" authorId="0">
      <text>
        <r>
          <rPr>
            <b/>
            <sz val="8"/>
            <color indexed="81"/>
            <rFont val="Tahoma"/>
            <family val="2"/>
          </rPr>
          <t>The percentage of sales used to pay for the COGS (expenses which directly vary with sales) is expressed in this ratio.</t>
        </r>
      </text>
    </comment>
    <comment ref="B18" authorId="0">
      <text>
        <r>
          <rPr>
            <b/>
            <sz val="8"/>
            <color indexed="81"/>
            <rFont val="Tahoma"/>
            <family val="2"/>
          </rPr>
          <t>This ratio indicates how much profit is earned on your products without consideration of indirect costs, selling and administration costs.</t>
        </r>
      </text>
    </comment>
    <comment ref="B19" authorId="0">
      <text>
        <r>
          <rPr>
            <b/>
            <sz val="8"/>
            <color indexed="81"/>
            <rFont val="Tahoma"/>
            <family val="2"/>
          </rPr>
          <t>This ratio measures the percentage of selling, general and administrative costs to your amount of sales.</t>
        </r>
      </text>
    </comment>
    <comment ref="B20" authorId="0">
      <text>
        <r>
          <rPr>
            <b/>
            <sz val="8"/>
            <color indexed="81"/>
            <rFont val="Tahoma"/>
            <family val="2"/>
          </rPr>
          <t xml:space="preserve">Net profit margin shows how much profit comes from every dollar of sales.
</t>
        </r>
      </text>
    </comment>
    <comment ref="B21" author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B22" authorId="0">
      <text>
        <r>
          <rPr>
            <b/>
            <sz val="8"/>
            <color indexed="81"/>
            <rFont val="Tahoma"/>
            <family val="2"/>
          </rPr>
          <t>This ratio measures how effectively assets are used to generate a return.</t>
        </r>
      </text>
    </comment>
    <comment ref="B23" authorId="0">
      <text>
        <r>
          <rPr>
            <b/>
            <sz val="8"/>
            <color indexed="81"/>
            <rFont val="Tahoma"/>
            <family val="2"/>
          </rPr>
          <t>This ratio measures the owner's compensation as a percantage of sales</t>
        </r>
        <r>
          <rPr>
            <sz val="8"/>
            <color indexed="81"/>
            <rFont val="Tahoma"/>
            <family val="2"/>
          </rPr>
          <t xml:space="preserve">
</t>
        </r>
      </text>
    </comment>
    <comment ref="B27" authorId="0">
      <text>
        <r>
          <rPr>
            <b/>
            <sz val="8"/>
            <color indexed="81"/>
            <rFont val="Tahoma"/>
            <family val="2"/>
          </rPr>
          <t>Days in receivable calculates the average number of days it takes to collect your account receivable (number of days of sales in receivables).</t>
        </r>
      </text>
    </comment>
    <comment ref="B28" authorId="0">
      <text>
        <r>
          <rPr>
            <b/>
            <sz val="8"/>
            <color indexed="81"/>
            <rFont val="Tahoma"/>
            <family val="2"/>
          </rPr>
          <t>This ratio tells you the number of times accounts receivable turnoer during the year.</t>
        </r>
      </text>
    </comment>
    <comment ref="B29" authorId="0">
      <text>
        <r>
          <rPr>
            <b/>
            <sz val="8"/>
            <color indexed="81"/>
            <rFont val="Tahoma"/>
            <family val="2"/>
          </rPr>
          <t>This ratio shows the average number of days it will take to sell your inventory.</t>
        </r>
      </text>
    </comment>
    <comment ref="B30" authorId="0">
      <text>
        <r>
          <rPr>
            <b/>
            <sz val="8"/>
            <color indexed="81"/>
            <rFont val="Tahoma"/>
            <family val="2"/>
          </rPr>
          <t>This ratio calculates the number of times inventory is turned over (or sold) during the year.</t>
        </r>
      </text>
    </comment>
    <comment ref="B31" authorId="0">
      <text>
        <r>
          <rPr>
            <b/>
            <sz val="8"/>
            <color indexed="81"/>
            <rFont val="Tahoma"/>
            <family val="2"/>
          </rPr>
          <t>This ratio indicates how efficiently your business generates sales on every dollar of assets.</t>
        </r>
      </text>
    </comment>
  </commentList>
</comments>
</file>

<file path=xl/comments11.xml><?xml version="1.0" encoding="utf-8"?>
<comments xmlns="http://schemas.openxmlformats.org/spreadsheetml/2006/main">
  <authors>
    <author>Jack B. Hess</author>
  </authors>
  <commentList>
    <comment ref="B24" authorId="0">
      <text>
        <r>
          <rPr>
            <b/>
            <sz val="8"/>
            <color indexed="81"/>
            <rFont val="Tahoma"/>
            <family val="2"/>
          </rPr>
          <t>Gross Margin:  income minus cost of sales.</t>
        </r>
      </text>
    </comment>
    <comment ref="B52" authorId="0">
      <text>
        <r>
          <rPr>
            <b/>
            <sz val="8"/>
            <color indexed="81"/>
            <rFont val="Tahoma"/>
            <family val="2"/>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12.xml><?xml version="1.0" encoding="utf-8"?>
<comments xmlns="http://schemas.openxmlformats.org/spreadsheetml/2006/main">
  <authors>
    <author>Jack B. Hess</author>
  </authors>
  <commentList>
    <comment ref="B7" authorId="0">
      <text>
        <r>
          <rPr>
            <b/>
            <sz val="8"/>
            <color indexed="81"/>
            <rFont val="Tahoma"/>
            <family val="2"/>
          </rPr>
          <t>Beginning Cash Balance:  Is simply the ending balance for the previous month.  The first month is calculated from the required cash funds you indicated in the first step and added to any cash you already had if you are an existing business (as collected on the Current Balance Sheet)</t>
        </r>
      </text>
    </comment>
    <comment ref="B18" authorId="0">
      <text>
        <r>
          <rPr>
            <b/>
            <sz val="8"/>
            <color indexed="81"/>
            <rFont val="Tahoma"/>
            <family val="2"/>
          </rPr>
          <t>Amounts of money collected from previous periods as determined by your cash receipt information.</t>
        </r>
      </text>
    </comment>
    <comment ref="B32" authorId="0">
      <text>
        <r>
          <rPr>
            <b/>
            <sz val="8"/>
            <color indexed="81"/>
            <rFont val="Tahoma"/>
            <family val="2"/>
          </rPr>
          <t>Business Expenses are taken from your Income Statement.  Depreciation, since it is not a cash expense, is then subtracted out.</t>
        </r>
      </text>
    </comment>
    <comment ref="B38" authorId="0">
      <text>
        <r>
          <rPr>
            <b/>
            <sz val="8"/>
            <color indexed="81"/>
            <rFont val="Tahoma"/>
            <family val="2"/>
          </rPr>
          <t>Operating Cash Balance is calculated by taking the Beginning Cash Balance and adding any Cash Inflows and subtracting any Cash Outflows.</t>
        </r>
        <r>
          <rPr>
            <sz val="8"/>
            <color indexed="81"/>
            <rFont val="Tahoma"/>
            <family val="2"/>
          </rPr>
          <t xml:space="preserve">
</t>
        </r>
      </text>
    </comment>
    <comment ref="B43" authorId="0">
      <text>
        <r>
          <rPr>
            <b/>
            <sz val="8"/>
            <color indexed="81"/>
            <rFont val="Tahoma"/>
            <family val="2"/>
          </rPr>
          <t>Ending Cash Balance is calculated by taking the Beginning Cash Balance and adding any Cash Inflows, subtracting any Cash Outflows, and adding any Line of Credits draws.  This amount then becomes the Beginning Cash Balance for the next period.</t>
        </r>
        <r>
          <rPr>
            <sz val="8"/>
            <color indexed="81"/>
            <rFont val="Tahoma"/>
            <family val="2"/>
          </rPr>
          <t xml:space="preserve">
</t>
        </r>
      </text>
    </comment>
  </commentList>
</comments>
</file>

<file path=xl/comments13.xml><?xml version="1.0" encoding="utf-8"?>
<comments xmlns="http://schemas.openxmlformats.org/spreadsheetml/2006/main">
  <authors>
    <author>Jack B. Hess</author>
  </authors>
  <commentList>
    <comment ref="B8" authorId="0">
      <text>
        <r>
          <rPr>
            <b/>
            <sz val="8"/>
            <color indexed="81"/>
            <rFont val="Tahoma"/>
            <family val="2"/>
          </rPr>
          <t>This Cash Balance is taken directly from the Ending Balance of the Cash Flow Statement.</t>
        </r>
      </text>
    </comment>
    <comment ref="B9" authorId="0">
      <text>
        <r>
          <rPr>
            <b/>
            <sz val="8"/>
            <color indexed="81"/>
            <rFont val="Tahoma"/>
            <family val="2"/>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4" authorId="0">
      <text>
        <r>
          <rPr>
            <b/>
            <sz val="8"/>
            <color indexed="81"/>
            <rFont val="Tahoma"/>
            <family val="2"/>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32" authorId="0">
      <text>
        <r>
          <rPr>
            <b/>
            <sz val="8"/>
            <color indexed="81"/>
            <rFont val="Tahoma"/>
            <family val="2"/>
          </rPr>
          <t xml:space="preserve">A type of short-term debt, accounts payable are simply bills from suppliers for goods or services purchased on credit. They must be paid within 12 months. </t>
        </r>
      </text>
    </comment>
    <comment ref="B37" authorId="0">
      <text>
        <r>
          <rPr>
            <b/>
            <sz val="8"/>
            <color indexed="81"/>
            <rFont val="Tahoma"/>
            <family val="2"/>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38" authorId="0">
      <text>
        <r>
          <rPr>
            <b/>
            <sz val="8"/>
            <color indexed="81"/>
            <rFont val="Tahoma"/>
            <family val="2"/>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14.xml><?xml version="1.0" encoding="utf-8"?>
<comments xmlns="http://schemas.openxmlformats.org/spreadsheetml/2006/main">
  <authors>
    <author>Jack B. Hess</author>
  </authors>
  <commentList>
    <comment ref="B24" authorId="0">
      <text>
        <r>
          <rPr>
            <b/>
            <sz val="8"/>
            <color indexed="81"/>
            <rFont val="Tahoma"/>
            <family val="2"/>
          </rPr>
          <t>Gross Margin:  income minus cost of sales.</t>
        </r>
      </text>
    </comment>
    <comment ref="B52" authorId="0">
      <text>
        <r>
          <rPr>
            <b/>
            <sz val="8"/>
            <color indexed="81"/>
            <rFont val="Tahoma"/>
            <family val="2"/>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 ref="B56" authorId="0">
      <text>
        <r>
          <rPr>
            <b/>
            <sz val="8"/>
            <color indexed="81"/>
            <rFont val="Tahoma"/>
            <family val="2"/>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15.xml><?xml version="1.0" encoding="utf-8"?>
<comments xmlns="http://schemas.openxmlformats.org/spreadsheetml/2006/main">
  <authors>
    <author>Jack B. Hess</author>
  </authors>
  <commentList>
    <comment ref="B7" authorId="0">
      <text>
        <r>
          <rPr>
            <b/>
            <sz val="8"/>
            <color indexed="81"/>
            <rFont val="Tahoma"/>
            <family val="2"/>
          </rPr>
          <t>Beginning Cash Balance:  Is simply the ending balance for the previous month.  The first month is calculated from the required cash funds you indicated in the first step and added to any cash you already had if you are an existing business (as collected on the Current Balance Sheet)</t>
        </r>
      </text>
    </comment>
    <comment ref="B18" authorId="0">
      <text>
        <r>
          <rPr>
            <b/>
            <sz val="8"/>
            <color indexed="81"/>
            <rFont val="Tahoma"/>
            <family val="2"/>
          </rPr>
          <t>Amounts of money collected from previous periods as determined by your cash receipt information.</t>
        </r>
      </text>
    </comment>
    <comment ref="B32" authorId="0">
      <text>
        <r>
          <rPr>
            <b/>
            <sz val="8"/>
            <color indexed="81"/>
            <rFont val="Tahoma"/>
            <family val="2"/>
          </rPr>
          <t>Business Expenses are taken from your Income Statement.  Depreciation, since it is not a cash expense, is then subtracted out.</t>
        </r>
      </text>
    </comment>
    <comment ref="B38" authorId="0">
      <text>
        <r>
          <rPr>
            <b/>
            <sz val="8"/>
            <color indexed="81"/>
            <rFont val="Tahoma"/>
            <family val="2"/>
          </rPr>
          <t>Operating Cash Balance is calculated by taking the Beginning Cash Balance and adding any Cash Inflows and subtracting any Cash Outflows.</t>
        </r>
        <r>
          <rPr>
            <sz val="8"/>
            <color indexed="81"/>
            <rFont val="Tahoma"/>
            <family val="2"/>
          </rPr>
          <t xml:space="preserve">
</t>
        </r>
      </text>
    </comment>
    <comment ref="B43" authorId="0">
      <text>
        <r>
          <rPr>
            <b/>
            <sz val="8"/>
            <color indexed="81"/>
            <rFont val="Tahoma"/>
            <family val="2"/>
          </rPr>
          <t>Ending Cash Balance is calculated by taking the Beginning Cash Balance and adding any Cash Inflows, subtracting any Cash Outflows, and adding any Line of Credits draws.  This amount then becomes the Beginning Cash Balance for the next period.</t>
        </r>
        <r>
          <rPr>
            <sz val="8"/>
            <color indexed="81"/>
            <rFont val="Tahoma"/>
            <family val="2"/>
          </rPr>
          <t xml:space="preserve">
</t>
        </r>
      </text>
    </comment>
  </commentList>
</comments>
</file>

<file path=xl/comments16.xml><?xml version="1.0" encoding="utf-8"?>
<comments xmlns="http://schemas.openxmlformats.org/spreadsheetml/2006/main">
  <authors>
    <author>Jack B. Hess</author>
  </authors>
  <commentList>
    <comment ref="B8" authorId="0">
      <text>
        <r>
          <rPr>
            <b/>
            <sz val="8"/>
            <color indexed="81"/>
            <rFont val="Tahoma"/>
            <family val="2"/>
          </rPr>
          <t>This Cash Balance is taken directly from the Ending Balance of the Cash Flow Statement.</t>
        </r>
      </text>
    </comment>
    <comment ref="B9" authorId="0">
      <text>
        <r>
          <rPr>
            <b/>
            <sz val="8"/>
            <color indexed="81"/>
            <rFont val="Tahoma"/>
            <family val="2"/>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4" authorId="0">
      <text>
        <r>
          <rPr>
            <b/>
            <sz val="8"/>
            <color indexed="81"/>
            <rFont val="Tahoma"/>
            <family val="2"/>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32" authorId="0">
      <text>
        <r>
          <rPr>
            <b/>
            <sz val="8"/>
            <color indexed="81"/>
            <rFont val="Tahoma"/>
            <family val="2"/>
          </rPr>
          <t xml:space="preserve">A type of short-term debt, accounts payable are simply bills from suppliers for goods or services purchased on credit. They must be paid within 12 months. </t>
        </r>
      </text>
    </comment>
    <comment ref="B37" authorId="0">
      <text>
        <r>
          <rPr>
            <b/>
            <sz val="8"/>
            <color indexed="81"/>
            <rFont val="Tahoma"/>
            <family val="2"/>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38" authorId="0">
      <text>
        <r>
          <rPr>
            <b/>
            <sz val="8"/>
            <color indexed="81"/>
            <rFont val="Tahoma"/>
            <family val="2"/>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2.xml><?xml version="1.0" encoding="utf-8"?>
<comments xmlns="http://schemas.openxmlformats.org/spreadsheetml/2006/main">
  <authors>
    <author>Jack B. Hess</author>
    <author>Amber Fischvogt</author>
  </authors>
  <commentList>
    <comment ref="E3" authorId="0">
      <text>
        <r>
          <rPr>
            <b/>
            <sz val="8"/>
            <color indexed="81"/>
            <rFont val="Tahoma"/>
            <family val="2"/>
          </rPr>
          <t>A non-cash charge that reduces the value of fixed assets due to wear, age or obsolescence. This figure also includes amortization of any start-up expenses,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t>
        </r>
      </text>
    </comment>
    <comment ref="B27" authorId="0">
      <text>
        <r>
          <rPr>
            <b/>
            <sz val="8"/>
            <color indexed="81"/>
            <rFont val="Tahoma"/>
            <family val="2"/>
          </rPr>
          <t>Working Capital:  A firm's working capital is the money it has available to meet current obligations (those due in less than a year).  Usually, it is a good idea to have about three months worth of fixed operating expenses on hand.  See the Monthly Budget Sheet which illustrates what fixed monthly expenses you may want to consider.</t>
        </r>
      </text>
    </comment>
    <comment ref="E28" authorId="1">
      <text>
        <r>
          <rPr>
            <b/>
            <sz val="8"/>
            <color indexed="81"/>
            <rFont val="Tahoma"/>
            <family val="2"/>
          </rPr>
          <t>This is the amortization of your required operating funds (less working capital and inventory) expensed over time.</t>
        </r>
      </text>
    </comment>
  </commentList>
</comments>
</file>

<file path=xl/comments3.xml><?xml version="1.0" encoding="utf-8"?>
<comments xmlns="http://schemas.openxmlformats.org/spreadsheetml/2006/main">
  <authors>
    <author>Jack B. Hess</author>
  </authors>
  <commentList>
    <comment ref="A2" authorId="0">
      <text>
        <r>
          <rPr>
            <b/>
            <sz val="8"/>
            <color indexed="81"/>
            <rFont val="Tahoma"/>
            <family val="2"/>
          </rPr>
          <t>These are the monies that the client and any other owners will bring to the table.  The goal is to determine how much money is still required in outside financing, what ownership stake or investment the owners will put forth, and what financing terms they are expecting.  Buildings and Real Estate from the previous step should be broken out so that different loan terms can be established.</t>
        </r>
        <r>
          <rPr>
            <sz val="8"/>
            <color indexed="81"/>
            <rFont val="Tahoma"/>
            <family val="2"/>
          </rPr>
          <t xml:space="preserve">
</t>
        </r>
      </text>
    </comment>
    <comment ref="B13" authorId="0">
      <text>
        <r>
          <rPr>
            <b/>
            <sz val="8"/>
            <color indexed="81"/>
            <rFont val="Tahoma"/>
            <family val="2"/>
          </rPr>
          <t>Most banks require about 20% down for all real estate.  Also, for most start-ups, they like to see anywhere from 10% to 20% of the total funds required to be put up by the owners.  Existing businesses are usually looked at on the basis of their debt to equity ratio which is essentially a ratio that measures how much they owe versus what they own.</t>
        </r>
      </text>
    </comment>
  </commentList>
</comments>
</file>

<file path=xl/comments4.xml><?xml version="1.0" encoding="utf-8"?>
<comments xmlns="http://schemas.openxmlformats.org/spreadsheetml/2006/main">
  <authors>
    <author>Jack B. Hess</author>
  </authors>
  <commentList>
    <comment ref="C5" authorId="0">
      <text>
        <r>
          <rPr>
            <b/>
            <sz val="8"/>
            <color indexed="81"/>
            <rFont val="Tahoma"/>
            <family val="2"/>
          </rPr>
          <t>This is the number of employees on which you would  have to pay unemployment insurance.  If you are a sole proprietor do not include yourself in this employee count.  If, on the other hand, you are a corporation as your legal structure, you would include yourself in this count.</t>
        </r>
      </text>
    </comment>
    <comment ref="B10" authorId="0">
      <text>
        <r>
          <rPr>
            <b/>
            <sz val="8"/>
            <color indexed="81"/>
            <rFont val="Tahoma"/>
            <family val="2"/>
          </rPr>
          <t>Social Security Tax is only calculated on the first $80,400 of each salary.  This threshold is known as the wage base limit and it changes each tax year.</t>
        </r>
      </text>
    </comment>
    <comment ref="B12" authorId="0">
      <text>
        <r>
          <rPr>
            <b/>
            <sz val="8"/>
            <color indexed="81"/>
            <rFont val="Tahoma"/>
            <family val="2"/>
          </rPr>
          <t xml:space="preserve">The FUTA tax rate is 6.2%. The tax applies to the first $7,000 you pay each employee as wages during the year. The $7,000 is the Federal wage base. Your state wage base may be different. Generally, you can take a credit against your FUTA tax for amounts you paid into state unemployment funds. This credit cannot be more than 5.4% of taxable wages. If you are entitled to the maximum 5.4% credit, the FUTA tax rate after the credit is .8%. 
</t>
        </r>
      </text>
    </comment>
    <comment ref="B13" authorId="0">
      <text>
        <r>
          <rPr>
            <b/>
            <sz val="8"/>
            <color indexed="81"/>
            <rFont val="Tahoma"/>
            <family val="2"/>
          </rPr>
          <t>State Unemployment Tax is calculated on the first $7,000 of wages for each employee.  This varies by state.  The tax rate is based on an "experience rating"  which is calculated on past history with the program.  Many start-up businesses begin around 2.7%.</t>
        </r>
      </text>
    </comment>
  </commentList>
</comments>
</file>

<file path=xl/comments5.xml><?xml version="1.0" encoding="utf-8"?>
<comments xmlns="http://schemas.openxmlformats.org/spreadsheetml/2006/main">
  <authors>
    <author>Jack B. Hess</author>
  </authors>
  <commentList>
    <comment ref="B10" authorId="0">
      <text>
        <r>
          <rPr>
            <b/>
            <sz val="8"/>
            <color indexed="81"/>
            <rFont val="Tahoma"/>
            <family val="2"/>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0" authorId="0">
      <text>
        <r>
          <rPr>
            <b/>
            <sz val="8"/>
            <color indexed="81"/>
            <rFont val="Tahoma"/>
            <family val="2"/>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27" authorId="0">
      <text>
        <r>
          <rPr>
            <b/>
            <sz val="8"/>
            <color indexed="81"/>
            <rFont val="Tahoma"/>
            <family val="2"/>
          </rPr>
          <t xml:space="preserve">A type of short-term debt, accounts payable are simply bills from suppliers for goods or services purchased on credit. They must be paid within 12 months. </t>
        </r>
      </text>
    </comment>
    <comment ref="B37" authorId="0">
      <text>
        <r>
          <rPr>
            <b/>
            <sz val="8"/>
            <color indexed="81"/>
            <rFont val="Tahoma"/>
            <family val="2"/>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38" authorId="0">
      <text>
        <r>
          <rPr>
            <b/>
            <sz val="8"/>
            <color indexed="81"/>
            <rFont val="Tahoma"/>
            <family val="2"/>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6.xml><?xml version="1.0" encoding="utf-8"?>
<comments xmlns="http://schemas.openxmlformats.org/spreadsheetml/2006/main">
  <authors>
    <author>Jack B. Hess</author>
    <author>Haley</author>
  </authors>
  <commentList>
    <comment ref="B6" authorId="0">
      <text>
        <r>
          <rPr>
            <b/>
            <sz val="8"/>
            <color indexed="81"/>
            <rFont val="Tahoma"/>
            <family val="2"/>
          </rPr>
          <t>Beginning Cash Balance:  Is simply the ending balance for the previous month.  The first month is calculated from the required cash funds you indicated in the first step and added to any cash you already had if you are an existing business (as collected on the Current Balance Sheet)</t>
        </r>
      </text>
    </comment>
    <comment ref="O6" authorId="1">
      <text>
        <r>
          <rPr>
            <b/>
            <sz val="9"/>
            <color indexed="81"/>
            <rFont val="Tahoma"/>
            <family val="2"/>
          </rPr>
          <t xml:space="preserve">Austin Rice:
</t>
        </r>
        <r>
          <rPr>
            <sz val="9"/>
            <color indexed="81"/>
            <rFont val="Tahoma"/>
            <family val="2"/>
          </rPr>
          <t>'Beginning Cash Balance' total will equal the cash balance in 'Month 1' of the respective year.</t>
        </r>
      </text>
    </comment>
    <comment ref="Q6" authorId="1">
      <text>
        <r>
          <rPr>
            <b/>
            <sz val="9"/>
            <color indexed="81"/>
            <rFont val="Tahoma"/>
            <family val="2"/>
          </rPr>
          <t xml:space="preserve">Austin Rice:
</t>
        </r>
        <r>
          <rPr>
            <sz val="9"/>
            <color indexed="81"/>
            <rFont val="Tahoma"/>
            <family val="2"/>
          </rPr>
          <t>'Beginning Cash Balance' total will equal the cash balance in 'Month 1' of the respective year.</t>
        </r>
      </text>
    </comment>
    <comment ref="S6" authorId="1">
      <text>
        <r>
          <rPr>
            <b/>
            <sz val="9"/>
            <color indexed="81"/>
            <rFont val="Tahoma"/>
            <family val="2"/>
          </rPr>
          <t xml:space="preserve">Austin Rice:
</t>
        </r>
        <r>
          <rPr>
            <sz val="9"/>
            <color indexed="81"/>
            <rFont val="Tahoma"/>
            <family val="2"/>
          </rPr>
          <t>'Beginning Cash Balance' total will equal the cash balance in 'Month 1' of the respective year.</t>
        </r>
      </text>
    </comment>
    <comment ref="B16" authorId="0">
      <text>
        <r>
          <rPr>
            <b/>
            <sz val="8"/>
            <color indexed="81"/>
            <rFont val="Tahoma"/>
            <family val="2"/>
          </rPr>
          <t>Amounts of money collected from previous periods as determined by your cash receipt information.</t>
        </r>
      </text>
    </comment>
    <comment ref="B29" authorId="0">
      <text>
        <r>
          <rPr>
            <b/>
            <sz val="8"/>
            <color indexed="81"/>
            <rFont val="Tahoma"/>
            <family val="2"/>
          </rPr>
          <t>Business Expenses are taken from your Income Statement.  Depreciation, since it is not a cash expense, is then subtracted out.</t>
        </r>
      </text>
    </comment>
    <comment ref="B35" authorId="0">
      <text>
        <r>
          <rPr>
            <b/>
            <sz val="8"/>
            <color indexed="81"/>
            <rFont val="Tahoma"/>
            <family val="2"/>
          </rPr>
          <t>Operating Cash Balance is calculated by taking the Beginning Cash Balance and adding any Cash Inflows and subtracting any Cash Outflows.</t>
        </r>
        <r>
          <rPr>
            <sz val="8"/>
            <color indexed="81"/>
            <rFont val="Tahoma"/>
            <family val="2"/>
          </rPr>
          <t xml:space="preserve">
</t>
        </r>
      </text>
    </comment>
    <comment ref="B40" authorId="0">
      <text>
        <r>
          <rPr>
            <b/>
            <sz val="8"/>
            <color indexed="81"/>
            <rFont val="Tahoma"/>
            <family val="2"/>
          </rPr>
          <t>Ending Cash Balance is calculated by taking the Beginning Cash Balance and adding any Cash Inflows, subtracting any Cash Outflows, and adding any Line of Credits draws.  This amount then becomes the Beginning Cash Balance for the next period.</t>
        </r>
        <r>
          <rPr>
            <sz val="8"/>
            <color indexed="81"/>
            <rFont val="Tahoma"/>
            <family val="2"/>
          </rPr>
          <t xml:space="preserve">
</t>
        </r>
      </text>
    </comment>
    <comment ref="O40" authorId="1">
      <text>
        <r>
          <rPr>
            <b/>
            <sz val="9"/>
            <color indexed="81"/>
            <rFont val="Tahoma"/>
            <family val="2"/>
          </rPr>
          <t xml:space="preserve">Austin Rice:
</t>
        </r>
        <r>
          <rPr>
            <sz val="9"/>
            <color indexed="81"/>
            <rFont val="Tahoma"/>
            <family val="2"/>
          </rPr>
          <t>'Operating/Ending Cash Balance' total will equal the cash balance in 'Month 12' of the respective year.</t>
        </r>
      </text>
    </comment>
    <comment ref="Q40" authorId="1">
      <text>
        <r>
          <rPr>
            <b/>
            <sz val="9"/>
            <color indexed="81"/>
            <rFont val="Tahoma"/>
            <family val="2"/>
          </rPr>
          <t xml:space="preserve">Austin Rice:
</t>
        </r>
        <r>
          <rPr>
            <sz val="9"/>
            <color indexed="81"/>
            <rFont val="Tahoma"/>
            <family val="2"/>
          </rPr>
          <t xml:space="preserve">'Operating/Ending Cash Balance' total will equal the cash balance in 'Month 12' of the respective year.
</t>
        </r>
      </text>
    </comment>
    <comment ref="S40" authorId="1">
      <text>
        <r>
          <rPr>
            <b/>
            <sz val="9"/>
            <color indexed="81"/>
            <rFont val="Tahoma"/>
            <family val="2"/>
          </rPr>
          <t xml:space="preserve">Austin Rice:
</t>
        </r>
        <r>
          <rPr>
            <sz val="9"/>
            <color indexed="81"/>
            <rFont val="Tahoma"/>
            <family val="2"/>
          </rPr>
          <t>'Operating/Ending Cash Balance' total will equal the cash balance in 'Month 12' of the respective year.</t>
        </r>
      </text>
    </comment>
  </commentList>
</comments>
</file>

<file path=xl/comments7.xml><?xml version="1.0" encoding="utf-8"?>
<comments xmlns="http://schemas.openxmlformats.org/spreadsheetml/2006/main">
  <authors>
    <author>Jack B. Hess</author>
  </authors>
  <commentList>
    <comment ref="B23" authorId="0">
      <text>
        <r>
          <rPr>
            <b/>
            <sz val="8"/>
            <color indexed="81"/>
            <rFont val="Tahoma"/>
            <family val="2"/>
          </rPr>
          <t>Gross Margin:  income minus cost of sales.</t>
        </r>
      </text>
    </comment>
    <comment ref="B51" authorId="0">
      <text>
        <r>
          <rPr>
            <b/>
            <sz val="8"/>
            <color indexed="81"/>
            <rFont val="Tahoma"/>
            <family val="2"/>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8.xml><?xml version="1.0" encoding="utf-8"?>
<comments xmlns="http://schemas.openxmlformats.org/spreadsheetml/2006/main">
  <authors>
    <author>Jack B. Hess</author>
  </authors>
  <commentList>
    <comment ref="B8" authorId="0">
      <text>
        <r>
          <rPr>
            <b/>
            <sz val="8"/>
            <color indexed="81"/>
            <rFont val="Tahoma"/>
            <family val="2"/>
          </rPr>
          <t>This Cash Balance is taken directly from the Ending Balance of the Cash Flow Statement.</t>
        </r>
      </text>
    </comment>
    <comment ref="B9" authorId="0">
      <text>
        <r>
          <rPr>
            <b/>
            <sz val="8"/>
            <color indexed="81"/>
            <rFont val="Tahoma"/>
            <family val="2"/>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24" authorId="0">
      <text>
        <r>
          <rPr>
            <b/>
            <sz val="8"/>
            <color indexed="81"/>
            <rFont val="Tahoma"/>
            <family val="2"/>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30" authorId="0">
      <text>
        <r>
          <rPr>
            <b/>
            <sz val="8"/>
            <color indexed="81"/>
            <rFont val="Tahoma"/>
            <family val="2"/>
          </rPr>
          <t xml:space="preserve">A type of short-term debt, accounts payable are simply bills from suppliers for goods or services purchased on credit. They must be paid within 12 months. </t>
        </r>
      </text>
    </comment>
    <comment ref="B35" authorId="0">
      <text>
        <r>
          <rPr>
            <b/>
            <sz val="8"/>
            <color indexed="81"/>
            <rFont val="Tahoma"/>
            <family val="2"/>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36" authorId="0">
      <text>
        <r>
          <rPr>
            <b/>
            <sz val="8"/>
            <color indexed="81"/>
            <rFont val="Tahoma"/>
            <family val="2"/>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comments9.xml><?xml version="1.0" encoding="utf-8"?>
<comments xmlns="http://schemas.openxmlformats.org/spreadsheetml/2006/main">
  <authors>
    <author>Jack B. Hess</author>
  </authors>
  <commentList>
    <comment ref="B22" authorId="0">
      <text>
        <r>
          <rPr>
            <b/>
            <sz val="8"/>
            <color indexed="81"/>
            <rFont val="Tahoma"/>
            <family val="2"/>
          </rPr>
          <t>Gross Margin:  income minus cost of sales.</t>
        </r>
      </text>
    </comment>
    <comment ref="B62" authorId="0">
      <text>
        <r>
          <rPr>
            <b/>
            <sz val="8"/>
            <color indexed="81"/>
            <rFont val="Tahoma"/>
            <family val="2"/>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sharedStrings.xml><?xml version="1.0" encoding="utf-8"?>
<sst xmlns="http://schemas.openxmlformats.org/spreadsheetml/2006/main" count="603" uniqueCount="296">
  <si>
    <t>Salaries and Wages</t>
  </si>
  <si>
    <t>Furniture and Fixtures</t>
  </si>
  <si>
    <t>Equipment</t>
  </si>
  <si>
    <t>Buildings</t>
  </si>
  <si>
    <t>Real Estate</t>
  </si>
  <si>
    <t>Total Funds Required</t>
  </si>
  <si>
    <t>Owner's Injection:</t>
  </si>
  <si>
    <t>Recommended Financing Structure:</t>
  </si>
  <si>
    <t xml:space="preserve">   -Commercial Loan</t>
  </si>
  <si>
    <t xml:space="preserve">   -Buildings and Real Estate Mortgage</t>
  </si>
  <si>
    <t xml:space="preserve">   -Interest Rate</t>
  </si>
  <si>
    <t xml:space="preserve">   -Commercial Mortgage</t>
  </si>
  <si>
    <t xml:space="preserve">   -Term in Months</t>
  </si>
  <si>
    <t xml:space="preserve">   -How much will the owner(s) put into the business?</t>
  </si>
  <si>
    <t xml:space="preserve">   -Recommended Minimum Level</t>
  </si>
  <si>
    <t xml:space="preserve">   -Owner's injection as a percent of the total</t>
  </si>
  <si>
    <t>Cross Checking:  Amount of Required Funds Not Accounted For:</t>
  </si>
  <si>
    <t>Total Salaries and Wages</t>
  </si>
  <si>
    <t>Monthly</t>
  </si>
  <si>
    <t>Annual</t>
  </si>
  <si>
    <t>Business Expenses</t>
  </si>
  <si>
    <t>Total Business Expenses</t>
  </si>
  <si>
    <t>Total Operating Expenses</t>
  </si>
  <si>
    <t>Dollars</t>
  </si>
  <si>
    <t>Percent</t>
  </si>
  <si>
    <t xml:space="preserve">   -Average Price per Unit</t>
  </si>
  <si>
    <t xml:space="preserve">   -Average Material Costs per Unit</t>
  </si>
  <si>
    <t xml:space="preserve">   -Average Labor Costs per Unit</t>
  </si>
  <si>
    <t xml:space="preserve">   -Total Product Costs per Unit</t>
  </si>
  <si>
    <t xml:space="preserve">   -Gross Margin per Unit</t>
  </si>
  <si>
    <t>Thinking about seasonality and business growth what are the forecasted unit sales for each category?</t>
  </si>
  <si>
    <t>Hours</t>
  </si>
  <si>
    <t xml:space="preserve">   -Type of Units</t>
  </si>
  <si>
    <t>Product / Service:</t>
  </si>
  <si>
    <t>Type of Units:</t>
  </si>
  <si>
    <t>Once a sale is made, what percent of the money do you collect during the following time periods?</t>
  </si>
  <si>
    <t>0 to 30 days</t>
  </si>
  <si>
    <t>31 to 60 days</t>
  </si>
  <si>
    <t>More than 60 days</t>
  </si>
  <si>
    <t>Depreciation</t>
  </si>
  <si>
    <t xml:space="preserve"> years</t>
  </si>
  <si>
    <t>Please list the value of your business assets in dollars:</t>
  </si>
  <si>
    <t xml:space="preserve">   -Cash</t>
  </si>
  <si>
    <t xml:space="preserve">   -Accounts Receivable</t>
  </si>
  <si>
    <t xml:space="preserve">   -Inventory</t>
  </si>
  <si>
    <t xml:space="preserve">   -Prepaid Expenses</t>
  </si>
  <si>
    <t xml:space="preserve">   -Other Current Assets</t>
  </si>
  <si>
    <t xml:space="preserve">   -Improvements</t>
  </si>
  <si>
    <t xml:space="preserve">   -Furniture and Fixtures</t>
  </si>
  <si>
    <t xml:space="preserve">   -Equipment</t>
  </si>
  <si>
    <t xml:space="preserve">   -Real Estate</t>
  </si>
  <si>
    <t xml:space="preserve">   -Buildings</t>
  </si>
  <si>
    <t xml:space="preserve">   -Other Fixed</t>
  </si>
  <si>
    <t>Total Assets</t>
  </si>
  <si>
    <t xml:space="preserve">   -Accounts Payable</t>
  </si>
  <si>
    <t xml:space="preserve">   -Notes Payable</t>
  </si>
  <si>
    <t xml:space="preserve">   -Mortgage Payable</t>
  </si>
  <si>
    <t xml:space="preserve">   -Other Liabilities</t>
  </si>
  <si>
    <t>Total Liabilities</t>
  </si>
  <si>
    <t xml:space="preserve">   -Common Stock</t>
  </si>
  <si>
    <t xml:space="preserve">   -Retained Earnings</t>
  </si>
  <si>
    <t>Total Owner's Equity</t>
  </si>
  <si>
    <t>Please list the value of your business liabilities:</t>
  </si>
  <si>
    <t xml:space="preserve">   -Accumulated Depreciation</t>
  </si>
  <si>
    <t>Liabilities (What you owe)</t>
  </si>
  <si>
    <t xml:space="preserve">Please list the </t>
  </si>
  <si>
    <t>Total Liabilities and Equity</t>
  </si>
  <si>
    <t>Cross Checking Balance:</t>
  </si>
  <si>
    <t>must be zero</t>
  </si>
  <si>
    <t>PROJECTED INCOME STATEMENT</t>
  </si>
  <si>
    <t>Totals</t>
  </si>
  <si>
    <t>%</t>
  </si>
  <si>
    <t>Total Income</t>
  </si>
  <si>
    <t>Cost of Sales</t>
  </si>
  <si>
    <t>Total Cost of Sales</t>
  </si>
  <si>
    <t>Gross Margin</t>
  </si>
  <si>
    <t>Owner's Compensation</t>
  </si>
  <si>
    <t>Less Interest Expense:</t>
  </si>
  <si>
    <t>Business Expenses:</t>
  </si>
  <si>
    <t>Salaries and Wages:</t>
  </si>
  <si>
    <t>Income:</t>
  </si>
  <si>
    <t>Cost of Sales:</t>
  </si>
  <si>
    <t>Salaries</t>
  </si>
  <si>
    <t>Social Security</t>
  </si>
  <si>
    <t>Medicare</t>
  </si>
  <si>
    <t>Federal Unemployment Tax</t>
  </si>
  <si>
    <t>State Unemployment Tax</t>
  </si>
  <si>
    <t>Worker's Compensation</t>
  </si>
  <si>
    <t>Employee Benefit Programs</t>
  </si>
  <si>
    <t>Payroll Taxes</t>
  </si>
  <si>
    <t>Commercial Loan</t>
  </si>
  <si>
    <t>Total Interest Expense</t>
  </si>
  <si>
    <t>Net Operating Profit</t>
  </si>
  <si>
    <t>PROJECTED CASH FLOW STATEMENT</t>
  </si>
  <si>
    <t>Beginning Cash Balance</t>
  </si>
  <si>
    <t>Cash Inflows</t>
  </si>
  <si>
    <t>Income from Sales</t>
  </si>
  <si>
    <t>Account Receivable</t>
  </si>
  <si>
    <t>Line of Credit Drawdowns</t>
  </si>
  <si>
    <t>Total Inflows</t>
  </si>
  <si>
    <t>Cash Outflows</t>
  </si>
  <si>
    <t>Loan Payments</t>
  </si>
  <si>
    <t>Total Cash Outflows</t>
  </si>
  <si>
    <t>Pro Forma Balance Sheet</t>
  </si>
  <si>
    <t>Base Period</t>
  </si>
  <si>
    <t>End of Year One</t>
  </si>
  <si>
    <t>Current Assets</t>
  </si>
  <si>
    <t>Cash</t>
  </si>
  <si>
    <t>Inventory</t>
  </si>
  <si>
    <t>Total Current Assets</t>
  </si>
  <si>
    <t>Fixed Assets</t>
  </si>
  <si>
    <t>Improvements</t>
  </si>
  <si>
    <t>Total Fixed Assets</t>
  </si>
  <si>
    <t>Less:  Accumulated Depreciation</t>
  </si>
  <si>
    <t>Liabilities and Owner's Equity</t>
  </si>
  <si>
    <t>Liabilities</t>
  </si>
  <si>
    <t>Owner's Equity</t>
  </si>
  <si>
    <t>Total Liabilities and Owner's Equity</t>
  </si>
  <si>
    <t>Assets</t>
  </si>
  <si>
    <t>Accounts Receivable</t>
  </si>
  <si>
    <t>Prepaid Expenses</t>
  </si>
  <si>
    <t>Other Current</t>
  </si>
  <si>
    <t>Other Fixed</t>
  </si>
  <si>
    <t>Accounts Payable</t>
  </si>
  <si>
    <t>Notes Payable</t>
  </si>
  <si>
    <t>Common Stock</t>
  </si>
  <si>
    <t>Retained Earnings</t>
  </si>
  <si>
    <t>Break-Even Analysis Statement</t>
  </si>
  <si>
    <t>Annual Fixed Costs:</t>
  </si>
  <si>
    <t>Cost of Sales as a Percent of Sales:</t>
  </si>
  <si>
    <t>Contribution Margin as a Percent of Sales:</t>
  </si>
  <si>
    <t>Break-Even Sales in Dollars:</t>
  </si>
  <si>
    <t>Break-Even Sales Calculation:</t>
  </si>
  <si>
    <t>Sources of Capital</t>
  </si>
  <si>
    <t>For the period ending on</t>
  </si>
  <si>
    <r>
      <t xml:space="preserve">Funds Required: </t>
    </r>
    <r>
      <rPr>
        <b/>
        <sz val="8"/>
        <rFont val="Arial"/>
        <family val="2"/>
      </rPr>
      <t>(from previous statement)</t>
    </r>
  </si>
  <si>
    <t>Outside Financing Required:</t>
  </si>
  <si>
    <t xml:space="preserve">   -Monthly Loan Payment Amount</t>
  </si>
  <si>
    <t>Total Monthly Loan Payments</t>
  </si>
  <si>
    <t>What are the direct costs for producing your products and services and what margins will you achieve?</t>
  </si>
  <si>
    <t>Current Balance Sheet  (Existing Business Only)</t>
  </si>
  <si>
    <t>Operating Cash Balance</t>
  </si>
  <si>
    <t>Cash Flow Statement</t>
  </si>
  <si>
    <t>Value</t>
  </si>
  <si>
    <t>Findings:</t>
  </si>
  <si>
    <t>Test Condition</t>
  </si>
  <si>
    <t>General Financing Assumptions:</t>
  </si>
  <si>
    <t>Loan Assumptions:</t>
  </si>
  <si>
    <t>Commercial Loan Interest Rate</t>
  </si>
  <si>
    <t>Commercial Loan Term in Months</t>
  </si>
  <si>
    <t>Financial Diagnostics</t>
  </si>
  <si>
    <t>Commercial Mortgage Interest Rate</t>
  </si>
  <si>
    <t>Commercial Mortgage Term in Months</t>
  </si>
  <si>
    <t>Income Statement:</t>
  </si>
  <si>
    <t>Owner's Compensation Lower Limit Check</t>
  </si>
  <si>
    <t>Owner's Compensation Upper Limit Check</t>
  </si>
  <si>
    <t>Owner's Injection into the Business</t>
  </si>
  <si>
    <t>Advertising Expense Levels as a Percent of Sales</t>
  </si>
  <si>
    <t>Cash Request as Percent of Total Required Funds</t>
  </si>
  <si>
    <t>Loan Payments as a Percent of Projected Sales</t>
  </si>
  <si>
    <t>Gross Margin as a Percent of Sales</t>
  </si>
  <si>
    <t>Profitability Levels</t>
  </si>
  <si>
    <t>Profitability as a Percent of Sales</t>
  </si>
  <si>
    <t>Desired Operating Cash Flow Levels</t>
  </si>
  <si>
    <t>Accounts Receivable Ratio to Sales</t>
  </si>
  <si>
    <t>Balance Sheet Statement</t>
  </si>
  <si>
    <t>Remember, no computer can tell whether your projections are truly well-constructed, only a human can do that.</t>
  </si>
  <si>
    <t>But these tests can at least look for values that are critically out of range.</t>
  </si>
  <si>
    <t>This sheet performs a few tests on your numbers to see if they seem within certain reasonable ranges.</t>
  </si>
  <si>
    <t>Debt to Equity Ratios</t>
  </si>
  <si>
    <t>Does the Base Period Balance Sheet Balance?</t>
  </si>
  <si>
    <t>Does the Final Balance Sheet Balance?</t>
  </si>
  <si>
    <t>Break-Even Levels</t>
  </si>
  <si>
    <t xml:space="preserve">   -Operating Capital</t>
  </si>
  <si>
    <t>Number of Fixed Salary Employees</t>
  </si>
  <si>
    <t>Wage Base Limit</t>
  </si>
  <si>
    <t>Cash Receipts and Disbursements</t>
  </si>
  <si>
    <t>YEAR 2 PROJECTED INCOME STATEMENT</t>
  </si>
  <si>
    <t>YEAR 2 PROJECTED CASH FLOW STATEMENT</t>
  </si>
  <si>
    <t>End of Year Two</t>
  </si>
  <si>
    <t>Year 2 Pro Forma Balance Sheet</t>
  </si>
  <si>
    <t>YEAR 3 PROJECTED INCOME STATEMENT</t>
  </si>
  <si>
    <t>YEAR 3 PROJECTED CASH FLOW STATEMENT</t>
  </si>
  <si>
    <t>End of Year Three</t>
  </si>
  <si>
    <t>Products</t>
  </si>
  <si>
    <t>Gross Margins</t>
  </si>
  <si>
    <t>Sales Forecast</t>
  </si>
  <si>
    <t>Year Two</t>
  </si>
  <si>
    <t>Year Three</t>
  </si>
  <si>
    <t xml:space="preserve">   -Year Two Price per Unit</t>
  </si>
  <si>
    <t xml:space="preserve">   -Year Two Total Costs per Unit</t>
  </si>
  <si>
    <t xml:space="preserve">   -Year Three Price per Unit</t>
  </si>
  <si>
    <t xml:space="preserve">   -Year Three Total Costs per Unit</t>
  </si>
  <si>
    <t>Total Unit Sales</t>
  </si>
  <si>
    <t>Salary and Wages Percent Change</t>
  </si>
  <si>
    <t>Business Expenses Percent Change</t>
  </si>
  <si>
    <t>Monthly Operating Budget</t>
  </si>
  <si>
    <t>Year 3 Pro Forma Balance Sheet</t>
  </si>
  <si>
    <t>Financial Ratios</t>
  </si>
  <si>
    <t>Year 1</t>
  </si>
  <si>
    <t>Year 2</t>
  </si>
  <si>
    <t>Year 3</t>
  </si>
  <si>
    <t>Liquidity</t>
  </si>
  <si>
    <t>Current Ratio</t>
  </si>
  <si>
    <t>Quick Ratio</t>
  </si>
  <si>
    <t>Safety</t>
  </si>
  <si>
    <t>Debt to Equity</t>
  </si>
  <si>
    <t>Debt Coverage Ratio</t>
  </si>
  <si>
    <t>Profitability</t>
  </si>
  <si>
    <t>Sales Growth</t>
  </si>
  <si>
    <t>COGS to Sales</t>
  </si>
  <si>
    <t>Gross Profit Margin</t>
  </si>
  <si>
    <t>SG&amp;A to Sales</t>
  </si>
  <si>
    <t>Net Profit Margin</t>
  </si>
  <si>
    <t>Return on Equity</t>
  </si>
  <si>
    <t>Return on Assets</t>
  </si>
  <si>
    <t>Owners Compensation to Sales</t>
  </si>
  <si>
    <t>Efficiency</t>
  </si>
  <si>
    <t>Days in Receivables</t>
  </si>
  <si>
    <t>Accounts Receivable Turnover</t>
  </si>
  <si>
    <t>Days in Inventory</t>
  </si>
  <si>
    <t>Inventory Turnover</t>
  </si>
  <si>
    <t>Sales to Total Assets</t>
  </si>
  <si>
    <t>Income Statements</t>
  </si>
  <si>
    <t>YEAR END SUMMARY</t>
  </si>
  <si>
    <t xml:space="preserve">   -Vehicles</t>
  </si>
  <si>
    <t xml:space="preserve">   -Leasehold Improvements</t>
  </si>
  <si>
    <t>Capital Purchases</t>
  </si>
  <si>
    <t>Assets  (Stuff you have)</t>
  </si>
  <si>
    <t>Owner's Equity  (What you own)</t>
  </si>
  <si>
    <r>
      <t>ENTER A:</t>
    </r>
    <r>
      <rPr>
        <b/>
        <sz val="9"/>
        <rFont val="Arial"/>
        <family val="2"/>
      </rPr>
      <t xml:space="preserve"> Year Two Percent Change</t>
    </r>
  </si>
  <si>
    <t>or ENTER B:</t>
  </si>
  <si>
    <r>
      <t>ENTER A:</t>
    </r>
    <r>
      <rPr>
        <b/>
        <sz val="9"/>
        <rFont val="Arial"/>
        <family val="2"/>
      </rPr>
      <t xml:space="preserve"> Year Three Percent Change</t>
    </r>
  </si>
  <si>
    <t>amort</t>
  </si>
  <si>
    <t>Month 1</t>
  </si>
  <si>
    <t>Month 2</t>
  </si>
  <si>
    <t>Month 3</t>
  </si>
  <si>
    <t>Month 4</t>
  </si>
  <si>
    <t>Month 5</t>
  </si>
  <si>
    <t>Month 6</t>
  </si>
  <si>
    <t>Month 7</t>
  </si>
  <si>
    <t>Month 8</t>
  </si>
  <si>
    <t>Month 9</t>
  </si>
  <si>
    <t>Month 10</t>
  </si>
  <si>
    <t>Month 11</t>
  </si>
  <si>
    <t>Month 12</t>
  </si>
  <si>
    <t>Product / Service 1</t>
  </si>
  <si>
    <t>Product / Service 2</t>
  </si>
  <si>
    <t>Product / Service 3</t>
  </si>
  <si>
    <t>Services</t>
  </si>
  <si>
    <t>Income Tax Assumptions:</t>
  </si>
  <si>
    <t>Effective Income Tax Rate:</t>
  </si>
  <si>
    <t>Less:  Income Taxes</t>
  </si>
  <si>
    <t>Net Profit (Loss)</t>
  </si>
  <si>
    <t>Income Taxes</t>
  </si>
  <si>
    <t>Net Opertating Profit</t>
  </si>
  <si>
    <t>Amortization</t>
  </si>
  <si>
    <t>Year 1 Totals</t>
  </si>
  <si>
    <t>Outside Investment</t>
  </si>
  <si>
    <t>Business Expense 1</t>
  </si>
  <si>
    <t>Business Expense 2</t>
  </si>
  <si>
    <t>Business Expense 3</t>
  </si>
  <si>
    <t>Business Expense 4</t>
  </si>
  <si>
    <t>Business Expense 5</t>
  </si>
  <si>
    <t>Business Expense 6</t>
  </si>
  <si>
    <t>Amortized Start-up Expenses</t>
  </si>
  <si>
    <t>Product / Service 4</t>
  </si>
  <si>
    <t>Product / Service 5</t>
  </si>
  <si>
    <t>Product / Service 6</t>
  </si>
  <si>
    <t>Year 2 Totals</t>
  </si>
  <si>
    <t>Year 3 Totals</t>
  </si>
  <si>
    <t>Operating/Ending Cash Balance</t>
  </si>
  <si>
    <t>Source of Estimate</t>
  </si>
  <si>
    <t>Company Name:</t>
  </si>
  <si>
    <t>Expense 1</t>
  </si>
  <si>
    <t>Expense 2</t>
  </si>
  <si>
    <t>Expense 3</t>
  </si>
  <si>
    <t>Expense 4</t>
  </si>
  <si>
    <t>Expense 5</t>
  </si>
  <si>
    <t>Expense 6</t>
  </si>
  <si>
    <t>Expenses</t>
  </si>
  <si>
    <t>Outside Equity Investment</t>
  </si>
  <si>
    <t xml:space="preserve">Start-up </t>
  </si>
  <si>
    <t xml:space="preserve">Total </t>
  </si>
  <si>
    <t>Start-up Capital</t>
  </si>
  <si>
    <t>Working Capital</t>
  </si>
  <si>
    <t>Yr 2 Salary and Wages Change</t>
  </si>
  <si>
    <t>Yr 2 Business Expenses Change</t>
  </si>
  <si>
    <t>Yr 3 Salary and Wages Change</t>
  </si>
  <si>
    <t>Yr 3 Business Expenses Change</t>
  </si>
  <si>
    <t xml:space="preserve">   -Taxes (Soc. Sec &amp; Medicare)</t>
  </si>
  <si>
    <t xml:space="preserve"> -Employee Benefits</t>
  </si>
  <si>
    <t>Units Sold</t>
  </si>
  <si>
    <t>Name</t>
  </si>
  <si>
    <t>Employee Salaries</t>
  </si>
  <si>
    <t>Break-Even # of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</si>
</sst>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00000000000000000000000_);_(* \(#,##0.00000000000000000000000000\);_(* &quot;-&quot;??_);_(@_)"/>
    <numFmt numFmtId="168" formatCode="0;[Red]0"/>
  </numFmts>
  <fonts count="30" x14ac:knownFonts="1">
    <font>
      <sz val="9"/>
      <name val="Arial"/>
    </font>
    <font>
      <sz val="9"/>
      <name val="Arial"/>
      <family val="2"/>
    </font>
    <font>
      <b/>
      <sz val="9"/>
      <name val="Arial"/>
      <family val="2"/>
    </font>
    <font>
      <sz val="8"/>
      <color indexed="81"/>
      <name val="Tahoma"/>
      <family val="2"/>
    </font>
    <font>
      <b/>
      <sz val="8"/>
      <color indexed="81"/>
      <name val="Tahoma"/>
      <family val="2"/>
    </font>
    <font>
      <u val="singleAccounting"/>
      <sz val="9"/>
      <name val="Arial"/>
      <family val="2"/>
    </font>
    <font>
      <sz val="9"/>
      <name val="Arial"/>
      <family val="2"/>
    </font>
    <font>
      <b/>
      <sz val="8"/>
      <name val="Arial"/>
      <family val="2"/>
    </font>
    <font>
      <sz val="9"/>
      <color indexed="12"/>
      <name val="Arial"/>
      <family val="2"/>
    </font>
    <font>
      <u val="singleAccounting"/>
      <sz val="9"/>
      <color indexed="12"/>
      <name val="Arial"/>
      <family val="2"/>
    </font>
    <font>
      <sz val="8"/>
      <name val="Arial"/>
      <family val="2"/>
    </font>
    <font>
      <sz val="9"/>
      <color indexed="10"/>
      <name val="Arial"/>
      <family val="2"/>
    </font>
    <font>
      <b/>
      <u/>
      <sz val="9"/>
      <name val="Arial"/>
      <family val="2"/>
    </font>
    <font>
      <b/>
      <sz val="9"/>
      <color indexed="12"/>
      <name val="Arial"/>
      <family val="2"/>
    </font>
    <font>
      <u/>
      <sz val="9"/>
      <color indexed="12"/>
      <name val="Arial"/>
      <family val="2"/>
    </font>
    <font>
      <sz val="9"/>
      <color indexed="53"/>
      <name val="Arial"/>
      <family val="2"/>
    </font>
    <font>
      <u/>
      <sz val="9"/>
      <name val="Arial"/>
      <family val="2"/>
    </font>
    <font>
      <i/>
      <sz val="9"/>
      <name val="Arial"/>
      <family val="2"/>
    </font>
    <font>
      <i/>
      <sz val="9"/>
      <color indexed="12"/>
      <name val="Arial"/>
      <family val="2"/>
    </font>
    <font>
      <sz val="8"/>
      <color indexed="63"/>
      <name val="Arial"/>
      <family val="2"/>
    </font>
    <font>
      <sz val="9"/>
      <color indexed="22"/>
      <name val="Arial"/>
      <family val="2"/>
    </font>
    <font>
      <sz val="9"/>
      <color indexed="9"/>
      <name val="Arial"/>
      <family val="2"/>
    </font>
    <font>
      <b/>
      <sz val="9"/>
      <color indexed="10"/>
      <name val="Arial"/>
      <family val="2"/>
    </font>
    <font>
      <sz val="9"/>
      <color rgb="FF0000FF"/>
      <name val="Arial"/>
      <family val="2"/>
    </font>
    <font>
      <sz val="9"/>
      <color indexed="81"/>
      <name val="Tahoma"/>
      <family val="2"/>
    </font>
    <font>
      <b/>
      <sz val="9"/>
      <color indexed="81"/>
      <name val="Tahoma"/>
      <family val="2"/>
    </font>
    <font>
      <b/>
      <i/>
      <sz val="9"/>
      <name val="Arial"/>
      <family val="2"/>
    </font>
    <font>
      <b/>
      <sz val="14"/>
      <name val="Arial"/>
      <family val="2"/>
    </font>
    <font>
      <b/>
      <sz val="14"/>
      <color indexed="12"/>
      <name val="Arial"/>
      <family val="2"/>
    </font>
    <font>
      <sz val="14"/>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34998626667073579"/>
        <bgColor indexed="64"/>
      </patternFill>
    </fill>
  </fills>
  <borders count="3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auto="1"/>
      </right>
      <top style="thin">
        <color auto="1"/>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style="thin">
        <color auto="1"/>
      </bottom>
      <diagonal/>
    </border>
    <border>
      <left style="thin">
        <color theme="0" tint="-0.14996795556505021"/>
      </left>
      <right style="thin">
        <color auto="1"/>
      </right>
      <top style="thin">
        <color theme="0" tint="-0.14996795556505021"/>
      </top>
      <bottom style="thin">
        <color auto="1"/>
      </bottom>
      <diagonal/>
    </border>
    <border>
      <left style="thin">
        <color auto="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295">
    <xf numFmtId="0" fontId="0" fillId="0" borderId="0" xfId="0"/>
    <xf numFmtId="0" fontId="2" fillId="2" borderId="0" xfId="0" applyFont="1" applyFill="1"/>
    <xf numFmtId="0" fontId="0" fillId="2" borderId="0" xfId="0" applyFill="1"/>
    <xf numFmtId="0" fontId="12" fillId="2" borderId="0" xfId="0" applyFont="1" applyFill="1"/>
    <xf numFmtId="0" fontId="12" fillId="2" borderId="0" xfId="0" applyFont="1" applyFill="1" applyAlignment="1">
      <alignment horizontal="right"/>
    </xf>
    <xf numFmtId="165" fontId="2" fillId="2" borderId="4" xfId="2" applyNumberFormat="1" applyFont="1" applyFill="1" applyBorder="1"/>
    <xf numFmtId="164" fontId="8" fillId="3" borderId="0" xfId="1" applyNumberFormat="1" applyFont="1" applyFill="1" applyProtection="1">
      <protection locked="0"/>
    </xf>
    <xf numFmtId="164" fontId="0" fillId="2" borderId="0" xfId="1" applyNumberFormat="1" applyFont="1" applyFill="1"/>
    <xf numFmtId="0" fontId="2" fillId="2" borderId="5" xfId="0" applyFont="1" applyFill="1" applyBorder="1"/>
    <xf numFmtId="164" fontId="0" fillId="2" borderId="6" xfId="1" applyNumberFormat="1" applyFont="1" applyFill="1" applyBorder="1"/>
    <xf numFmtId="0" fontId="0" fillId="2" borderId="7" xfId="0" applyFill="1" applyBorder="1"/>
    <xf numFmtId="164" fontId="0" fillId="2" borderId="8" xfId="1" applyNumberFormat="1" applyFont="1" applyFill="1" applyBorder="1"/>
    <xf numFmtId="164" fontId="6" fillId="2" borderId="8" xfId="1" applyNumberFormat="1" applyFont="1" applyFill="1" applyBorder="1"/>
    <xf numFmtId="0" fontId="0" fillId="2" borderId="9" xfId="0" applyFill="1" applyBorder="1"/>
    <xf numFmtId="165" fontId="0" fillId="2" borderId="3" xfId="2" applyNumberFormat="1" applyFont="1" applyFill="1" applyBorder="1"/>
    <xf numFmtId="165" fontId="0" fillId="2" borderId="0" xfId="2" applyNumberFormat="1" applyFont="1" applyFill="1"/>
    <xf numFmtId="10" fontId="0" fillId="2" borderId="0" xfId="4" applyNumberFormat="1" applyFont="1" applyFill="1"/>
    <xf numFmtId="10" fontId="11" fillId="2" borderId="0" xfId="4" applyNumberFormat="1" applyFont="1" applyFill="1" applyProtection="1">
      <protection locked="0"/>
    </xf>
    <xf numFmtId="164" fontId="11" fillId="2" borderId="0" xfId="1" applyNumberFormat="1" applyFont="1" applyFill="1" applyProtection="1">
      <protection locked="0"/>
    </xf>
    <xf numFmtId="44" fontId="0" fillId="2" borderId="0" xfId="2" applyFont="1" applyFill="1"/>
    <xf numFmtId="44" fontId="0" fillId="2" borderId="4" xfId="2" applyFont="1" applyFill="1" applyBorder="1"/>
    <xf numFmtId="0" fontId="10" fillId="2" borderId="0" xfId="0" applyFont="1" applyFill="1"/>
    <xf numFmtId="165" fontId="8" fillId="3" borderId="0" xfId="2" applyNumberFormat="1" applyFont="1" applyFill="1" applyProtection="1">
      <protection locked="0"/>
    </xf>
    <xf numFmtId="0" fontId="6" fillId="2" borderId="0" xfId="0" applyFont="1" applyFill="1"/>
    <xf numFmtId="165" fontId="6" fillId="2" borderId="0" xfId="2" applyNumberFormat="1" applyFont="1" applyFill="1"/>
    <xf numFmtId="164" fontId="6" fillId="2" borderId="0" xfId="1" applyNumberFormat="1" applyFont="1" applyFill="1"/>
    <xf numFmtId="165" fontId="11" fillId="2" borderId="0" xfId="2" applyNumberFormat="1" applyFont="1" applyFill="1" applyProtection="1">
      <protection locked="0"/>
    </xf>
    <xf numFmtId="164" fontId="5" fillId="2" borderId="0" xfId="1" applyNumberFormat="1" applyFont="1" applyFill="1"/>
    <xf numFmtId="164" fontId="2" fillId="2" borderId="0" xfId="1" applyNumberFormat="1" applyFont="1" applyFill="1"/>
    <xf numFmtId="164" fontId="2" fillId="2" borderId="4" xfId="0" applyNumberFormat="1" applyFont="1" applyFill="1" applyBorder="1"/>
    <xf numFmtId="0" fontId="8" fillId="3" borderId="2" xfId="0" applyFont="1" applyFill="1" applyBorder="1" applyProtection="1">
      <protection locked="0"/>
    </xf>
    <xf numFmtId="164" fontId="9" fillId="3" borderId="0" xfId="1" applyNumberFormat="1" applyFont="1" applyFill="1" applyProtection="1">
      <protection locked="0"/>
    </xf>
    <xf numFmtId="43" fontId="0" fillId="2" borderId="0" xfId="1" applyFont="1" applyFill="1"/>
    <xf numFmtId="0" fontId="6" fillId="2" borderId="7" xfId="0" applyFont="1" applyFill="1" applyBorder="1"/>
    <xf numFmtId="0" fontId="12" fillId="2" borderId="0" xfId="0" applyFont="1" applyFill="1" applyBorder="1" applyAlignment="1">
      <alignment horizontal="right"/>
    </xf>
    <xf numFmtId="0" fontId="0" fillId="2" borderId="0" xfId="0" applyFill="1" applyBorder="1"/>
    <xf numFmtId="0" fontId="2" fillId="2" borderId="7" xfId="0" applyFont="1" applyFill="1" applyBorder="1"/>
    <xf numFmtId="0" fontId="0" fillId="2" borderId="11" xfId="0" applyFill="1" applyBorder="1"/>
    <xf numFmtId="164" fontId="2" fillId="2" borderId="4" xfId="1" applyNumberFormat="1" applyFont="1" applyFill="1" applyBorder="1"/>
    <xf numFmtId="10" fontId="2" fillId="2" borderId="0" xfId="4" applyNumberFormat="1" applyFont="1" applyFill="1"/>
    <xf numFmtId="10" fontId="8" fillId="3" borderId="0" xfId="4" applyNumberFormat="1" applyFont="1" applyFill="1" applyProtection="1">
      <protection locked="0"/>
    </xf>
    <xf numFmtId="10" fontId="14" fillId="3" borderId="0" xfId="4" applyNumberFormat="1" applyFont="1" applyFill="1" applyProtection="1">
      <protection locked="0"/>
    </xf>
    <xf numFmtId="0" fontId="17" fillId="2" borderId="0" xfId="0" applyFont="1" applyFill="1"/>
    <xf numFmtId="14" fontId="0" fillId="2" borderId="0" xfId="0" applyNumberFormat="1" applyFill="1" applyAlignment="1">
      <alignment horizontal="left"/>
    </xf>
    <xf numFmtId="165" fontId="0" fillId="2" borderId="0" xfId="0" applyNumberFormat="1" applyFill="1"/>
    <xf numFmtId="0" fontId="2" fillId="2" borderId="11" xfId="0" applyFont="1" applyFill="1" applyBorder="1"/>
    <xf numFmtId="10" fontId="0" fillId="2" borderId="11" xfId="4" applyNumberFormat="1" applyFont="1" applyFill="1" applyBorder="1"/>
    <xf numFmtId="0" fontId="2" fillId="2" borderId="1" xfId="0" applyFont="1" applyFill="1" applyBorder="1"/>
    <xf numFmtId="0" fontId="2" fillId="2" borderId="1" xfId="0" applyFont="1" applyFill="1" applyBorder="1" applyAlignment="1">
      <alignment horizontal="right"/>
    </xf>
    <xf numFmtId="10" fontId="2" fillId="2" borderId="1" xfId="4"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xf>
    <xf numFmtId="10" fontId="2" fillId="2" borderId="0" xfId="4" applyNumberFormat="1" applyFont="1" applyFill="1" applyBorder="1" applyAlignment="1">
      <alignment horizontal="center"/>
    </xf>
    <xf numFmtId="164" fontId="0" fillId="2" borderId="0" xfId="0" applyNumberFormat="1" applyFill="1"/>
    <xf numFmtId="164" fontId="5" fillId="2" borderId="0" xfId="0" applyNumberFormat="1" applyFont="1" applyFill="1"/>
    <xf numFmtId="164" fontId="0" fillId="2" borderId="4" xfId="0" applyNumberFormat="1" applyFill="1" applyBorder="1"/>
    <xf numFmtId="164" fontId="0" fillId="2" borderId="1" xfId="1" applyNumberFormat="1" applyFont="1" applyFill="1" applyBorder="1"/>
    <xf numFmtId="0" fontId="0" fillId="2" borderId="1" xfId="0" applyFill="1" applyBorder="1"/>
    <xf numFmtId="0" fontId="6" fillId="2" borderId="0" xfId="0" applyFont="1" applyFill="1" applyBorder="1"/>
    <xf numFmtId="0" fontId="6" fillId="2" borderId="1" xfId="0" applyFont="1" applyFill="1" applyBorder="1"/>
    <xf numFmtId="164" fontId="6" fillId="2" borderId="11" xfId="1" applyNumberFormat="1" applyFont="1" applyFill="1" applyBorder="1"/>
    <xf numFmtId="164" fontId="10" fillId="2" borderId="0" xfId="0" applyNumberFormat="1" applyFont="1" applyFill="1" applyAlignment="1">
      <alignment horizontal="right"/>
    </xf>
    <xf numFmtId="0" fontId="0" fillId="2" borderId="0" xfId="0" applyNumberFormat="1" applyFill="1" applyAlignment="1">
      <alignment horizontal="left" indent="15"/>
    </xf>
    <xf numFmtId="10" fontId="0" fillId="2" borderId="0" xfId="0" applyNumberFormat="1" applyFill="1"/>
    <xf numFmtId="0" fontId="0" fillId="2" borderId="5" xfId="0" applyFill="1" applyBorder="1"/>
    <xf numFmtId="0" fontId="12" fillId="2" borderId="0" xfId="0" applyFont="1" applyFill="1" applyAlignment="1">
      <alignment horizontal="left"/>
    </xf>
    <xf numFmtId="166" fontId="0" fillId="2" borderId="0" xfId="1" applyNumberFormat="1" applyFont="1" applyFill="1"/>
    <xf numFmtId="164" fontId="6" fillId="2" borderId="0" xfId="1" applyNumberFormat="1" applyFont="1" applyFill="1" applyBorder="1"/>
    <xf numFmtId="165" fontId="8" fillId="0" borderId="0" xfId="2" applyNumberFormat="1" applyFont="1" applyProtection="1">
      <protection locked="0"/>
    </xf>
    <xf numFmtId="164" fontId="0" fillId="2" borderId="11" xfId="1" applyNumberFormat="1" applyFont="1" applyFill="1" applyBorder="1"/>
    <xf numFmtId="0" fontId="8" fillId="3" borderId="13" xfId="0" applyFont="1" applyFill="1" applyBorder="1" applyProtection="1">
      <protection locked="0"/>
    </xf>
    <xf numFmtId="9" fontId="8" fillId="3" borderId="0" xfId="4" applyFont="1" applyFill="1" applyProtection="1">
      <protection locked="0"/>
    </xf>
    <xf numFmtId="9" fontId="8" fillId="3" borderId="2" xfId="4" applyFont="1" applyFill="1" applyBorder="1" applyProtection="1">
      <protection locked="0"/>
    </xf>
    <xf numFmtId="167" fontId="19" fillId="2" borderId="0" xfId="0" applyNumberFormat="1" applyFont="1" applyFill="1"/>
    <xf numFmtId="165" fontId="6" fillId="2" borderId="0" xfId="0" applyNumberFormat="1" applyFont="1" applyFill="1"/>
    <xf numFmtId="10" fontId="6" fillId="2" borderId="0" xfId="4" applyNumberFormat="1" applyFont="1" applyFill="1"/>
    <xf numFmtId="164" fontId="8" fillId="3" borderId="6" xfId="1" applyNumberFormat="1" applyFont="1" applyFill="1" applyBorder="1" applyProtection="1">
      <protection locked="0"/>
    </xf>
    <xf numFmtId="0" fontId="2" fillId="2" borderId="16" xfId="0" applyFont="1" applyFill="1" applyBorder="1"/>
    <xf numFmtId="14" fontId="18" fillId="3" borderId="0" xfId="0" applyNumberFormat="1" applyFont="1" applyFill="1" applyAlignment="1" applyProtection="1">
      <alignment horizontal="left"/>
      <protection locked="0"/>
    </xf>
    <xf numFmtId="0" fontId="2" fillId="2" borderId="9" xfId="0" applyFont="1" applyFill="1" applyBorder="1"/>
    <xf numFmtId="0" fontId="2" fillId="2" borderId="4" xfId="0" applyFont="1" applyFill="1" applyBorder="1"/>
    <xf numFmtId="0" fontId="2" fillId="2" borderId="13" xfId="0" applyFont="1" applyFill="1" applyBorder="1"/>
    <xf numFmtId="9" fontId="8" fillId="3" borderId="14" xfId="4" applyFont="1" applyFill="1" applyBorder="1" applyProtection="1">
      <protection locked="0"/>
    </xf>
    <xf numFmtId="0" fontId="2" fillId="2" borderId="14" xfId="0" applyFont="1" applyFill="1" applyBorder="1"/>
    <xf numFmtId="0" fontId="2" fillId="2" borderId="15" xfId="0" applyFont="1" applyFill="1" applyBorder="1"/>
    <xf numFmtId="41" fontId="8" fillId="3" borderId="14" xfId="4" applyNumberFormat="1" applyFont="1" applyFill="1" applyBorder="1" applyProtection="1">
      <protection locked="0"/>
    </xf>
    <xf numFmtId="0" fontId="22" fillId="2" borderId="2" xfId="0" applyFont="1" applyFill="1" applyBorder="1"/>
    <xf numFmtId="0" fontId="22" fillId="2" borderId="14" xfId="0" applyFont="1" applyFill="1" applyBorder="1"/>
    <xf numFmtId="0" fontId="0" fillId="2" borderId="10" xfId="0" applyFill="1" applyBorder="1"/>
    <xf numFmtId="0" fontId="0" fillId="2" borderId="13" xfId="0" applyFill="1" applyBorder="1"/>
    <xf numFmtId="0" fontId="12" fillId="2" borderId="14" xfId="0" applyFont="1" applyFill="1" applyBorder="1" applyAlignment="1">
      <alignment horizontal="right"/>
    </xf>
    <xf numFmtId="43" fontId="0" fillId="2" borderId="0" xfId="0" applyNumberFormat="1" applyFill="1" applyBorder="1" applyAlignment="1">
      <alignment horizontal="right"/>
    </xf>
    <xf numFmtId="0" fontId="12" fillId="2" borderId="11" xfId="0" applyFont="1" applyFill="1" applyBorder="1" applyAlignment="1">
      <alignment horizontal="right"/>
    </xf>
    <xf numFmtId="43" fontId="0" fillId="2" borderId="14" xfId="0" applyNumberFormat="1" applyFill="1" applyBorder="1" applyAlignment="1">
      <alignment horizontal="right"/>
    </xf>
    <xf numFmtId="0" fontId="12" fillId="2" borderId="15" xfId="0" applyFont="1" applyFill="1" applyBorder="1" applyAlignment="1">
      <alignment horizontal="right"/>
    </xf>
    <xf numFmtId="41" fontId="8" fillId="2" borderId="0" xfId="4" applyNumberFormat="1" applyFont="1" applyFill="1" applyBorder="1" applyProtection="1">
      <protection locked="0"/>
    </xf>
    <xf numFmtId="0" fontId="0" fillId="2" borderId="15" xfId="0" applyFill="1" applyBorder="1"/>
    <xf numFmtId="9" fontId="8" fillId="2" borderId="13" xfId="4" applyFont="1" applyFill="1" applyBorder="1" applyProtection="1">
      <protection locked="0"/>
    </xf>
    <xf numFmtId="9" fontId="12" fillId="2" borderId="14" xfId="4" applyFont="1" applyFill="1" applyBorder="1" applyAlignment="1" applyProtection="1">
      <alignment horizontal="right"/>
      <protection locked="0"/>
    </xf>
    <xf numFmtId="0" fontId="22" fillId="2" borderId="5" xfId="0" applyFont="1" applyFill="1" applyBorder="1"/>
    <xf numFmtId="41" fontId="2" fillId="2" borderId="4" xfId="4" applyNumberFormat="1" applyFont="1" applyFill="1" applyBorder="1" applyProtection="1"/>
    <xf numFmtId="41" fontId="2" fillId="2" borderId="4" xfId="0" applyNumberFormat="1" applyFont="1" applyFill="1" applyBorder="1"/>
    <xf numFmtId="41" fontId="8" fillId="3" borderId="14" xfId="0" applyNumberFormat="1" applyFont="1" applyFill="1" applyBorder="1" applyProtection="1">
      <protection locked="0"/>
    </xf>
    <xf numFmtId="41" fontId="8" fillId="3" borderId="13" xfId="0" applyNumberFormat="1" applyFont="1" applyFill="1" applyBorder="1" applyProtection="1">
      <protection locked="0"/>
    </xf>
    <xf numFmtId="0" fontId="2" fillId="2" borderId="14" xfId="0" applyNumberFormat="1" applyFont="1" applyFill="1" applyBorder="1"/>
    <xf numFmtId="0" fontId="8" fillId="3" borderId="14" xfId="0" applyFont="1" applyFill="1" applyBorder="1" applyProtection="1">
      <protection locked="0"/>
    </xf>
    <xf numFmtId="0" fontId="8" fillId="3" borderId="15" xfId="0" applyFont="1" applyFill="1" applyBorder="1" applyProtection="1">
      <protection locked="0"/>
    </xf>
    <xf numFmtId="164" fontId="2" fillId="2" borderId="16" xfId="1" applyNumberFormat="1" applyFont="1" applyFill="1" applyBorder="1"/>
    <xf numFmtId="0" fontId="2" fillId="2" borderId="0" xfId="0" applyFont="1" applyFill="1" applyAlignment="1">
      <alignment vertical="top"/>
    </xf>
    <xf numFmtId="0" fontId="6" fillId="2" borderId="0" xfId="0" applyFont="1" applyFill="1" applyAlignment="1">
      <alignment vertical="top"/>
    </xf>
    <xf numFmtId="10" fontId="0" fillId="2" borderId="0" xfId="4" applyNumberFormat="1" applyFont="1" applyFill="1" applyAlignment="1">
      <alignment vertical="top"/>
    </xf>
    <xf numFmtId="0" fontId="0" fillId="2" borderId="0" xfId="0" applyFill="1" applyAlignment="1">
      <alignment vertical="top"/>
    </xf>
    <xf numFmtId="164" fontId="5" fillId="2" borderId="0" xfId="1" applyNumberFormat="1" applyFont="1" applyFill="1" applyBorder="1" applyAlignment="1">
      <alignment vertical="top"/>
    </xf>
    <xf numFmtId="164" fontId="5" fillId="2" borderId="0" xfId="1" applyNumberFormat="1" applyFont="1" applyFill="1" applyBorder="1"/>
    <xf numFmtId="0" fontId="6" fillId="2" borderId="14" xfId="0" applyFont="1" applyFill="1" applyBorder="1"/>
    <xf numFmtId="0" fontId="6" fillId="2" borderId="15" xfId="0" applyFont="1" applyFill="1" applyBorder="1"/>
    <xf numFmtId="0" fontId="6" fillId="2" borderId="9" xfId="0" applyFont="1" applyFill="1" applyBorder="1"/>
    <xf numFmtId="165" fontId="23" fillId="0" borderId="0" xfId="3" applyNumberFormat="1" applyFont="1" applyFill="1"/>
    <xf numFmtId="0" fontId="23" fillId="2" borderId="0" xfId="0" applyFont="1" applyFill="1"/>
    <xf numFmtId="164" fontId="6" fillId="2" borderId="0" xfId="1" quotePrefix="1" applyNumberFormat="1" applyFont="1" applyFill="1"/>
    <xf numFmtId="9" fontId="8" fillId="0" borderId="2" xfId="4" applyFont="1" applyFill="1" applyBorder="1" applyProtection="1">
      <protection locked="0"/>
    </xf>
    <xf numFmtId="165" fontId="8" fillId="0" borderId="2" xfId="2" applyNumberFormat="1" applyFont="1" applyFill="1" applyBorder="1" applyProtection="1">
      <protection locked="0"/>
    </xf>
    <xf numFmtId="165" fontId="23" fillId="0" borderId="2" xfId="3" applyNumberFormat="1" applyFont="1" applyFill="1" applyBorder="1"/>
    <xf numFmtId="0" fontId="2" fillId="0" borderId="17" xfId="0" applyFont="1" applyFill="1" applyBorder="1" applyProtection="1"/>
    <xf numFmtId="0" fontId="0" fillId="0" borderId="17" xfId="0" applyFill="1" applyBorder="1" applyProtection="1"/>
    <xf numFmtId="0" fontId="0" fillId="0" borderId="17" xfId="0" applyFill="1" applyBorder="1" applyAlignment="1" applyProtection="1">
      <alignment horizontal="left"/>
    </xf>
    <xf numFmtId="0" fontId="0" fillId="0" borderId="17" xfId="0" applyFill="1" applyBorder="1"/>
    <xf numFmtId="0" fontId="2" fillId="0" borderId="17" xfId="0" applyFont="1" applyFill="1" applyBorder="1"/>
    <xf numFmtId="0" fontId="6" fillId="0" borderId="17" xfId="0" applyFont="1" applyFill="1" applyBorder="1"/>
    <xf numFmtId="0" fontId="12" fillId="0" borderId="17" xfId="0" applyFont="1" applyFill="1" applyBorder="1" applyProtection="1"/>
    <xf numFmtId="0" fontId="12" fillId="0" borderId="17" xfId="0" applyFont="1" applyFill="1" applyBorder="1" applyAlignment="1" applyProtection="1">
      <alignment horizontal="right"/>
    </xf>
    <xf numFmtId="0" fontId="8" fillId="0" borderId="17" xfId="0" applyFont="1" applyFill="1" applyBorder="1" applyProtection="1">
      <protection locked="0"/>
    </xf>
    <xf numFmtId="164" fontId="8" fillId="0" borderId="17" xfId="1" applyNumberFormat="1" applyFont="1" applyFill="1" applyBorder="1" applyProtection="1">
      <protection locked="0"/>
    </xf>
    <xf numFmtId="0" fontId="11" fillId="0" borderId="17" xfId="0" applyFont="1" applyFill="1" applyBorder="1" applyProtection="1"/>
    <xf numFmtId="0" fontId="21" fillId="0" borderId="17" xfId="0" applyFont="1" applyFill="1" applyBorder="1" applyProtection="1"/>
    <xf numFmtId="0" fontId="12" fillId="0" borderId="17" xfId="0" applyFont="1" applyFill="1" applyBorder="1" applyAlignment="1">
      <alignment horizontal="right"/>
    </xf>
    <xf numFmtId="0" fontId="11" fillId="0" borderId="17" xfId="0" applyFont="1" applyFill="1" applyBorder="1" applyProtection="1">
      <protection locked="0"/>
    </xf>
    <xf numFmtId="164" fontId="20" fillId="0" borderId="17" xfId="1" applyNumberFormat="1" applyFont="1" applyFill="1" applyBorder="1" applyProtection="1"/>
    <xf numFmtId="164" fontId="20" fillId="0" borderId="17" xfId="0" applyNumberFormat="1" applyFont="1" applyFill="1" applyBorder="1" applyProtection="1"/>
    <xf numFmtId="164" fontId="0" fillId="0" borderId="17" xfId="1" applyNumberFormat="1" applyFont="1" applyFill="1" applyBorder="1"/>
    <xf numFmtId="165" fontId="6" fillId="0" borderId="17" xfId="2" applyNumberFormat="1" applyFont="1" applyFill="1" applyBorder="1"/>
    <xf numFmtId="10" fontId="11" fillId="0" borderId="17" xfId="4" applyNumberFormat="1" applyFont="1" applyFill="1" applyBorder="1" applyProtection="1">
      <protection locked="0"/>
    </xf>
    <xf numFmtId="164" fontId="6" fillId="0" borderId="17" xfId="1" applyNumberFormat="1" applyFont="1" applyFill="1" applyBorder="1"/>
    <xf numFmtId="164" fontId="0" fillId="0" borderId="17" xfId="0" applyNumberFormat="1" applyFill="1" applyBorder="1" applyProtection="1"/>
    <xf numFmtId="0" fontId="20" fillId="0" borderId="17" xfId="0" applyFont="1" applyFill="1" applyBorder="1" applyProtection="1"/>
    <xf numFmtId="164" fontId="9" fillId="0" borderId="17" xfId="1" applyNumberFormat="1" applyFont="1" applyFill="1" applyBorder="1" applyProtection="1">
      <protection locked="0"/>
    </xf>
    <xf numFmtId="164" fontId="5" fillId="0" borderId="17" xfId="1" applyNumberFormat="1" applyFont="1" applyFill="1" applyBorder="1"/>
    <xf numFmtId="0" fontId="15" fillId="0" borderId="17" xfId="0" applyFont="1" applyFill="1" applyBorder="1" applyProtection="1"/>
    <xf numFmtId="164" fontId="2" fillId="0" borderId="17" xfId="1" applyNumberFormat="1" applyFont="1" applyFill="1" applyBorder="1"/>
    <xf numFmtId="0" fontId="1" fillId="0" borderId="17" xfId="0" applyFont="1" applyFill="1" applyBorder="1"/>
    <xf numFmtId="0" fontId="1" fillId="0" borderId="17" xfId="0" applyFont="1" applyFill="1" applyBorder="1" applyProtection="1"/>
    <xf numFmtId="164" fontId="11" fillId="0" borderId="17" xfId="1" applyNumberFormat="1" applyFont="1" applyFill="1" applyBorder="1" applyProtection="1">
      <protection locked="0"/>
    </xf>
    <xf numFmtId="1" fontId="11" fillId="0" borderId="17" xfId="0" applyNumberFormat="1" applyFont="1" applyFill="1" applyBorder="1" applyProtection="1"/>
    <xf numFmtId="168" fontId="1" fillId="0" borderId="17" xfId="0" applyNumberFormat="1" applyFont="1" applyFill="1" applyBorder="1" applyProtection="1"/>
    <xf numFmtId="164" fontId="2" fillId="0" borderId="17" xfId="0" applyNumberFormat="1" applyFont="1" applyFill="1" applyBorder="1"/>
    <xf numFmtId="165" fontId="2" fillId="0" borderId="17" xfId="2" applyNumberFormat="1" applyFont="1" applyFill="1" applyBorder="1" applyProtection="1"/>
    <xf numFmtId="165" fontId="0" fillId="0" borderId="17" xfId="2" applyNumberFormat="1" applyFont="1" applyFill="1" applyBorder="1"/>
    <xf numFmtId="165" fontId="8" fillId="0" borderId="17" xfId="2" applyNumberFormat="1" applyFont="1" applyFill="1" applyBorder="1" applyProtection="1">
      <protection locked="0"/>
    </xf>
    <xf numFmtId="10" fontId="0" fillId="0" borderId="17" xfId="4" applyNumberFormat="1" applyFont="1" applyFill="1" applyBorder="1"/>
    <xf numFmtId="10" fontId="8" fillId="0" borderId="17" xfId="4" applyNumberFormat="1" applyFont="1" applyFill="1" applyBorder="1" applyProtection="1">
      <protection locked="0"/>
    </xf>
    <xf numFmtId="165" fontId="23" fillId="0" borderId="17" xfId="3" applyNumberFormat="1" applyFont="1" applyFill="1" applyBorder="1"/>
    <xf numFmtId="44" fontId="0" fillId="0" borderId="17" xfId="2" applyFont="1" applyFill="1" applyBorder="1"/>
    <xf numFmtId="0" fontId="10" fillId="0" borderId="17" xfId="0" applyFont="1" applyFill="1" applyBorder="1"/>
    <xf numFmtId="43" fontId="0" fillId="0" borderId="17" xfId="1" applyFont="1" applyFill="1" applyBorder="1"/>
    <xf numFmtId="10" fontId="14" fillId="0" borderId="17" xfId="4" applyNumberFormat="1" applyFont="1" applyFill="1" applyBorder="1" applyProtection="1">
      <protection locked="0"/>
    </xf>
    <xf numFmtId="10" fontId="2" fillId="0" borderId="17" xfId="4" applyNumberFormat="1" applyFont="1" applyFill="1" applyBorder="1"/>
    <xf numFmtId="43" fontId="6" fillId="0" borderId="17" xfId="0" applyNumberFormat="1" applyFont="1" applyFill="1" applyBorder="1" applyAlignment="1">
      <alignment horizontal="right"/>
    </xf>
    <xf numFmtId="43" fontId="8" fillId="0" borderId="17" xfId="1" applyFont="1" applyFill="1" applyBorder="1" applyAlignment="1" applyProtection="1">
      <alignment horizontal="right"/>
      <protection locked="0"/>
    </xf>
    <xf numFmtId="0" fontId="2" fillId="0" borderId="17" xfId="0" applyNumberFormat="1" applyFont="1" applyFill="1" applyBorder="1"/>
    <xf numFmtId="44" fontId="8" fillId="0" borderId="17" xfId="2" applyFont="1" applyFill="1" applyBorder="1" applyProtection="1">
      <protection locked="0"/>
    </xf>
    <xf numFmtId="9" fontId="23" fillId="0" borderId="17" xfId="0" applyNumberFormat="1" applyFont="1" applyFill="1" applyBorder="1"/>
    <xf numFmtId="44" fontId="8" fillId="0" borderId="17" xfId="2" applyFont="1" applyFill="1" applyBorder="1"/>
    <xf numFmtId="0" fontId="6" fillId="0" borderId="17" xfId="0" applyFont="1" applyFill="1" applyBorder="1" applyProtection="1">
      <protection locked="0"/>
    </xf>
    <xf numFmtId="0" fontId="2" fillId="0" borderId="17" xfId="0" applyFont="1" applyFill="1" applyBorder="1" applyAlignment="1">
      <alignment horizontal="right"/>
    </xf>
    <xf numFmtId="10" fontId="2" fillId="0" borderId="17" xfId="4" applyNumberFormat="1" applyFont="1" applyFill="1" applyBorder="1" applyAlignment="1">
      <alignment horizontal="center"/>
    </xf>
    <xf numFmtId="0" fontId="2" fillId="0" borderId="17" xfId="0" applyFont="1" applyFill="1" applyBorder="1" applyAlignment="1">
      <alignment horizontal="center"/>
    </xf>
    <xf numFmtId="164" fontId="0" fillId="0" borderId="17" xfId="0" applyNumberFormat="1" applyFill="1" applyBorder="1"/>
    <xf numFmtId="164" fontId="5" fillId="0" borderId="17" xfId="0" applyNumberFormat="1" applyFont="1" applyFill="1" applyBorder="1"/>
    <xf numFmtId="10" fontId="5" fillId="0" borderId="17" xfId="4" applyNumberFormat="1" applyFont="1" applyFill="1" applyBorder="1"/>
    <xf numFmtId="10" fontId="6" fillId="0" borderId="17" xfId="4" applyNumberFormat="1" applyFont="1" applyFill="1" applyBorder="1"/>
    <xf numFmtId="0" fontId="26" fillId="0" borderId="17" xfId="0" applyFont="1" applyFill="1" applyBorder="1"/>
    <xf numFmtId="0" fontId="0" fillId="0" borderId="17" xfId="0" applyFill="1" applyBorder="1" applyAlignment="1">
      <alignment horizontal="left" indent="1"/>
    </xf>
    <xf numFmtId="164" fontId="23" fillId="0" borderId="17" xfId="1" applyNumberFormat="1" applyFont="1" applyFill="1" applyBorder="1" applyProtection="1">
      <protection locked="0"/>
    </xf>
    <xf numFmtId="164" fontId="10" fillId="0" borderId="17" xfId="0" applyNumberFormat="1" applyFont="1" applyFill="1" applyBorder="1" applyAlignment="1">
      <alignment horizontal="right"/>
    </xf>
    <xf numFmtId="167" fontId="19" fillId="0" borderId="17" xfId="0" applyNumberFormat="1" applyFont="1" applyFill="1" applyBorder="1"/>
    <xf numFmtId="0" fontId="0" fillId="0" borderId="17" xfId="0" applyNumberFormat="1" applyFill="1" applyBorder="1" applyAlignment="1">
      <alignment horizontal="left" indent="15"/>
    </xf>
    <xf numFmtId="0" fontId="12" fillId="0" borderId="17" xfId="0" applyFont="1" applyFill="1" applyBorder="1"/>
    <xf numFmtId="43" fontId="6" fillId="0" borderId="17" xfId="2" applyNumberFormat="1" applyFont="1" applyFill="1" applyBorder="1" applyAlignment="1">
      <alignment horizontal="right"/>
    </xf>
    <xf numFmtId="43" fontId="6" fillId="0" borderId="17" xfId="4" applyNumberFormat="1" applyFont="1" applyFill="1" applyBorder="1" applyAlignment="1">
      <alignment horizontal="right"/>
    </xf>
    <xf numFmtId="165" fontId="6" fillId="0" borderId="17" xfId="0" applyNumberFormat="1" applyFont="1" applyFill="1" applyBorder="1"/>
    <xf numFmtId="166" fontId="6" fillId="0" borderId="17" xfId="1" applyNumberFormat="1" applyFont="1" applyFill="1" applyBorder="1"/>
    <xf numFmtId="43" fontId="6" fillId="0" borderId="17" xfId="1" applyFont="1" applyFill="1" applyBorder="1"/>
    <xf numFmtId="0" fontId="2" fillId="0" borderId="17" xfId="0" applyFont="1" applyFill="1" applyBorder="1" applyAlignment="1" applyProtection="1">
      <alignment horizontal="right" wrapText="1"/>
    </xf>
    <xf numFmtId="165" fontId="17" fillId="0" borderId="17" xfId="2" applyNumberFormat="1" applyFont="1" applyFill="1" applyBorder="1"/>
    <xf numFmtId="0" fontId="2" fillId="0" borderId="18" xfId="0" applyFont="1" applyFill="1" applyBorder="1" applyAlignment="1" applyProtection="1">
      <alignment horizontal="right" wrapText="1"/>
    </xf>
    <xf numFmtId="164" fontId="2" fillId="0" borderId="17" xfId="1" applyNumberFormat="1" applyFont="1" applyFill="1" applyBorder="1" applyAlignment="1" applyProtection="1">
      <alignment horizontal="right"/>
    </xf>
    <xf numFmtId="10" fontId="15" fillId="0" borderId="17" xfId="0" applyNumberFormat="1" applyFont="1" applyFill="1" applyBorder="1" applyProtection="1"/>
    <xf numFmtId="0" fontId="1" fillId="0" borderId="17" xfId="0" applyFont="1" applyFill="1" applyBorder="1" applyAlignment="1" applyProtection="1">
      <alignment horizontal="left" indent="1"/>
    </xf>
    <xf numFmtId="0" fontId="1" fillId="0" borderId="17" xfId="0" applyFont="1" applyFill="1" applyBorder="1" applyAlignment="1" applyProtection="1">
      <alignment horizontal="left"/>
    </xf>
    <xf numFmtId="164" fontId="2" fillId="0" borderId="22" xfId="1" applyNumberFormat="1" applyFont="1" applyFill="1" applyBorder="1" applyProtection="1">
      <protection locked="0"/>
    </xf>
    <xf numFmtId="164" fontId="2" fillId="0" borderId="22" xfId="1" applyNumberFormat="1" applyFont="1" applyFill="1" applyBorder="1"/>
    <xf numFmtId="164" fontId="8" fillId="0" borderId="21" xfId="1" applyNumberFormat="1" applyFont="1" applyFill="1" applyBorder="1" applyProtection="1">
      <protection locked="0"/>
    </xf>
    <xf numFmtId="164" fontId="2" fillId="0" borderId="22" xfId="0" applyNumberFormat="1" applyFont="1" applyFill="1" applyBorder="1" applyProtection="1"/>
    <xf numFmtId="164" fontId="8" fillId="0" borderId="23" xfId="1" applyNumberFormat="1" applyFont="1" applyFill="1" applyBorder="1" applyProtection="1">
      <protection locked="0"/>
    </xf>
    <xf numFmtId="164" fontId="0" fillId="0" borderId="22" xfId="1" applyNumberFormat="1" applyFont="1" applyFill="1" applyBorder="1"/>
    <xf numFmtId="164" fontId="0" fillId="0" borderId="21" xfId="1" applyNumberFormat="1" applyFont="1" applyFill="1" applyBorder="1"/>
    <xf numFmtId="164" fontId="19" fillId="0" borderId="17" xfId="0" applyNumberFormat="1" applyFont="1" applyFill="1" applyBorder="1"/>
    <xf numFmtId="0" fontId="1" fillId="0" borderId="18" xfId="0" applyFont="1" applyFill="1" applyBorder="1"/>
    <xf numFmtId="0" fontId="0" fillId="0" borderId="20" xfId="0" applyFill="1" applyBorder="1"/>
    <xf numFmtId="0" fontId="0" fillId="0" borderId="24" xfId="0" applyFill="1" applyBorder="1"/>
    <xf numFmtId="0" fontId="0" fillId="0" borderId="22" xfId="0" applyFill="1" applyBorder="1"/>
    <xf numFmtId="10" fontId="0" fillId="0" borderId="20" xfId="4" applyNumberFormat="1" applyFont="1" applyFill="1" applyBorder="1"/>
    <xf numFmtId="165" fontId="17" fillId="0" borderId="20" xfId="2" applyNumberFormat="1" applyFont="1" applyFill="1" applyBorder="1"/>
    <xf numFmtId="0" fontId="2" fillId="0" borderId="24" xfId="0" applyFont="1" applyFill="1" applyBorder="1"/>
    <xf numFmtId="43" fontId="0" fillId="0" borderId="24" xfId="1" applyFont="1" applyFill="1" applyBorder="1"/>
    <xf numFmtId="43" fontId="0" fillId="0" borderId="22" xfId="1" applyFont="1" applyFill="1" applyBorder="1"/>
    <xf numFmtId="0" fontId="13" fillId="0" borderId="25" xfId="0" applyFont="1" applyFill="1" applyBorder="1" applyProtection="1">
      <protection locked="0"/>
    </xf>
    <xf numFmtId="43" fontId="0" fillId="0" borderId="26" xfId="1" applyFont="1" applyFill="1" applyBorder="1"/>
    <xf numFmtId="0" fontId="12" fillId="0" borderId="26" xfId="0" applyFont="1" applyFill="1" applyBorder="1" applyAlignment="1">
      <alignment horizontal="right"/>
    </xf>
    <xf numFmtId="0" fontId="0" fillId="0" borderId="26" xfId="0" applyFill="1" applyBorder="1"/>
    <xf numFmtId="0" fontId="2" fillId="0" borderId="26" xfId="0" applyFont="1" applyFill="1" applyBorder="1"/>
    <xf numFmtId="43" fontId="6" fillId="0" borderId="26" xfId="0" applyNumberFormat="1" applyFont="1" applyFill="1" applyBorder="1" applyAlignment="1">
      <alignment horizontal="right"/>
    </xf>
    <xf numFmtId="43" fontId="6" fillId="0" borderId="27" xfId="0" applyNumberFormat="1" applyFont="1" applyFill="1" applyBorder="1" applyAlignment="1">
      <alignment horizontal="right"/>
    </xf>
    <xf numFmtId="0" fontId="6" fillId="0" borderId="28" xfId="0" applyFont="1" applyFill="1" applyBorder="1"/>
    <xf numFmtId="9" fontId="23" fillId="0" borderId="29" xfId="0" applyNumberFormat="1" applyFont="1" applyFill="1" applyBorder="1"/>
    <xf numFmtId="0" fontId="0" fillId="0" borderId="28" xfId="0" applyFill="1" applyBorder="1"/>
    <xf numFmtId="164" fontId="8" fillId="0" borderId="29" xfId="1" applyNumberFormat="1" applyFont="1" applyFill="1" applyBorder="1" applyProtection="1">
      <protection locked="0"/>
    </xf>
    <xf numFmtId="0" fontId="0" fillId="0" borderId="30" xfId="0" applyFill="1" applyBorder="1"/>
    <xf numFmtId="43" fontId="0" fillId="0" borderId="21" xfId="1" applyFont="1" applyFill="1" applyBorder="1"/>
    <xf numFmtId="0" fontId="0" fillId="0" borderId="21" xfId="0" applyFill="1" applyBorder="1"/>
    <xf numFmtId="0" fontId="2" fillId="0" borderId="21" xfId="0" applyFont="1" applyFill="1" applyBorder="1"/>
    <xf numFmtId="164" fontId="2" fillId="0" borderId="21" xfId="1" applyNumberFormat="1" applyFont="1" applyFill="1" applyBorder="1"/>
    <xf numFmtId="164" fontId="2" fillId="0" borderId="31" xfId="1" applyNumberFormat="1" applyFont="1" applyFill="1" applyBorder="1"/>
    <xf numFmtId="43" fontId="0" fillId="0" borderId="18" xfId="1" applyFont="1" applyFill="1" applyBorder="1"/>
    <xf numFmtId="0" fontId="12" fillId="0" borderId="24" xfId="0" applyFont="1" applyFill="1" applyBorder="1" applyAlignment="1">
      <alignment horizontal="right"/>
    </xf>
    <xf numFmtId="44" fontId="8" fillId="0" borderId="2" xfId="2" applyFont="1" applyFill="1" applyBorder="1" applyProtection="1">
      <protection locked="0"/>
    </xf>
    <xf numFmtId="0" fontId="0" fillId="0" borderId="32" xfId="0" applyFill="1" applyBorder="1"/>
    <xf numFmtId="43" fontId="8" fillId="0" borderId="2" xfId="1" applyFont="1" applyFill="1" applyBorder="1" applyProtection="1">
      <protection locked="0"/>
    </xf>
    <xf numFmtId="43" fontId="9" fillId="0" borderId="2" xfId="1" applyFont="1" applyFill="1" applyBorder="1" applyProtection="1">
      <protection locked="0"/>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23" fillId="0" borderId="21" xfId="1" applyNumberFormat="1" applyFont="1" applyFill="1" applyBorder="1" applyProtection="1">
      <protection locked="0"/>
    </xf>
    <xf numFmtId="164" fontId="6" fillId="0" borderId="22" xfId="1" applyNumberFormat="1" applyFont="1" applyFill="1" applyBorder="1"/>
    <xf numFmtId="164" fontId="6" fillId="0" borderId="21" xfId="1" applyNumberFormat="1" applyFont="1" applyFill="1" applyBorder="1"/>
    <xf numFmtId="9" fontId="23" fillId="0" borderId="17" xfId="4" applyNumberFormat="1" applyFont="1" applyFill="1" applyBorder="1" applyProtection="1">
      <protection locked="0"/>
    </xf>
    <xf numFmtId="164" fontId="8" fillId="4" borderId="17" xfId="1" applyNumberFormat="1" applyFont="1" applyFill="1" applyBorder="1" applyAlignment="1" applyProtection="1">
      <alignment horizontal="center"/>
      <protection locked="0"/>
    </xf>
    <xf numFmtId="164" fontId="8" fillId="4" borderId="17" xfId="1" quotePrefix="1" applyNumberFormat="1" applyFont="1" applyFill="1" applyBorder="1" applyAlignment="1" applyProtection="1">
      <alignment horizontal="center"/>
      <protection locked="0"/>
    </xf>
    <xf numFmtId="164" fontId="1" fillId="4" borderId="17" xfId="0" applyNumberFormat="1" applyFont="1" applyFill="1" applyBorder="1" applyAlignment="1" applyProtection="1">
      <alignment horizontal="center"/>
    </xf>
    <xf numFmtId="164" fontId="0" fillId="4" borderId="17" xfId="0" applyNumberFormat="1" applyFill="1" applyBorder="1" applyProtection="1"/>
    <xf numFmtId="164" fontId="0" fillId="4" borderId="17" xfId="1" applyNumberFormat="1" applyFont="1" applyFill="1" applyBorder="1"/>
    <xf numFmtId="164" fontId="8" fillId="4" borderId="17" xfId="1" applyNumberFormat="1" applyFont="1" applyFill="1" applyBorder="1" applyProtection="1">
      <protection locked="0"/>
    </xf>
    <xf numFmtId="164" fontId="8" fillId="4" borderId="21" xfId="1" applyNumberFormat="1" applyFont="1" applyFill="1" applyBorder="1" applyProtection="1">
      <protection locked="0"/>
    </xf>
    <xf numFmtId="164" fontId="2" fillId="4" borderId="22" xfId="1" applyNumberFormat="1" applyFont="1" applyFill="1" applyBorder="1"/>
    <xf numFmtId="164" fontId="2" fillId="4" borderId="17" xfId="1" applyNumberFormat="1" applyFont="1" applyFill="1" applyBorder="1"/>
    <xf numFmtId="164" fontId="2" fillId="4" borderId="22" xfId="0" applyNumberFormat="1" applyFont="1" applyFill="1" applyBorder="1" applyProtection="1"/>
    <xf numFmtId="0" fontId="0" fillId="4" borderId="17" xfId="0" applyFill="1" applyBorder="1" applyProtection="1"/>
    <xf numFmtId="164" fontId="1" fillId="4" borderId="17" xfId="1" applyNumberFormat="1" applyFont="1" applyFill="1" applyBorder="1" applyProtection="1">
      <protection locked="0"/>
    </xf>
    <xf numFmtId="10" fontId="0" fillId="4" borderId="20" xfId="4" applyNumberFormat="1" applyFont="1" applyFill="1" applyBorder="1"/>
    <xf numFmtId="165" fontId="0" fillId="4" borderId="22" xfId="2" applyNumberFormat="1" applyFont="1" applyFill="1" applyBorder="1"/>
    <xf numFmtId="44" fontId="0" fillId="4" borderId="17" xfId="2" applyFont="1" applyFill="1" applyBorder="1"/>
    <xf numFmtId="0" fontId="27" fillId="0" borderId="0" xfId="0" applyFont="1"/>
    <xf numFmtId="0" fontId="28" fillId="0" borderId="2" xfId="0" applyFont="1" applyBorder="1" applyProtection="1">
      <protection locked="0"/>
    </xf>
    <xf numFmtId="0" fontId="29" fillId="0" borderId="17" xfId="0" applyFont="1" applyFill="1" applyBorder="1"/>
    <xf numFmtId="0" fontId="23" fillId="0" borderId="17" xfId="0" applyFont="1" applyFill="1" applyBorder="1" applyAlignment="1" applyProtection="1">
      <alignment horizontal="left"/>
    </xf>
    <xf numFmtId="0" fontId="2" fillId="0" borderId="0" xfId="0" applyFont="1" applyFill="1"/>
    <xf numFmtId="0" fontId="0" fillId="0" borderId="0" xfId="0" applyFill="1"/>
    <xf numFmtId="0" fontId="6" fillId="0" borderId="0" xfId="0" applyFont="1" applyFill="1"/>
    <xf numFmtId="165" fontId="0" fillId="0" borderId="0" xfId="2" applyNumberFormat="1" applyFont="1" applyFill="1"/>
    <xf numFmtId="44" fontId="0" fillId="0" borderId="0" xfId="2" applyFont="1" applyFill="1"/>
    <xf numFmtId="10" fontId="0" fillId="0" borderId="0" xfId="0" applyNumberFormat="1" applyFill="1"/>
    <xf numFmtId="10" fontId="16" fillId="0" borderId="0" xfId="0" applyNumberFormat="1" applyFont="1" applyFill="1"/>
    <xf numFmtId="165" fontId="5" fillId="0" borderId="0" xfId="0" applyNumberFormat="1" applyFont="1" applyFill="1"/>
    <xf numFmtId="0" fontId="0" fillId="0" borderId="5" xfId="0" applyFill="1" applyBorder="1"/>
    <xf numFmtId="0" fontId="0" fillId="0" borderId="6" xfId="0" applyFill="1" applyBorder="1"/>
    <xf numFmtId="0" fontId="2" fillId="0" borderId="7" xfId="0" applyFont="1" applyFill="1" applyBorder="1"/>
    <xf numFmtId="165" fontId="2" fillId="0" borderId="8" xfId="0" applyNumberFormat="1" applyFont="1" applyFill="1" applyBorder="1"/>
    <xf numFmtId="0" fontId="0" fillId="0" borderId="9" xfId="0" applyFill="1" applyBorder="1"/>
    <xf numFmtId="0" fontId="0" fillId="0" borderId="12" xfId="0" applyFill="1" applyBorder="1"/>
    <xf numFmtId="0" fontId="27" fillId="0" borderId="18" xfId="0" applyFont="1" applyFill="1" applyBorder="1" applyAlignment="1" applyProtection="1">
      <alignment horizontal="center"/>
    </xf>
    <xf numFmtId="0" fontId="27" fillId="0" borderId="19" xfId="0" applyFont="1" applyFill="1" applyBorder="1" applyAlignment="1" applyProtection="1">
      <alignment horizontal="center"/>
    </xf>
    <xf numFmtId="0" fontId="2" fillId="0" borderId="18" xfId="0" applyFont="1" applyFill="1" applyBorder="1" applyAlignment="1" applyProtection="1">
      <alignment horizontal="center"/>
    </xf>
    <xf numFmtId="0" fontId="2" fillId="0" borderId="20" xfId="0" applyFont="1" applyFill="1" applyBorder="1" applyAlignment="1" applyProtection="1">
      <alignment horizontal="center"/>
    </xf>
    <xf numFmtId="0" fontId="27" fillId="0" borderId="18" xfId="0" applyFont="1" applyFill="1" applyBorder="1" applyAlignment="1">
      <alignment horizontal="center"/>
    </xf>
    <xf numFmtId="0" fontId="27" fillId="0" borderId="19" xfId="0" applyFont="1" applyFill="1" applyBorder="1" applyAlignment="1">
      <alignment horizontal="center"/>
    </xf>
    <xf numFmtId="0" fontId="27" fillId="0" borderId="20"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27" fillId="0" borderId="33" xfId="0" applyFont="1" applyFill="1" applyBorder="1" applyAlignment="1">
      <alignment horizontal="center"/>
    </xf>
    <xf numFmtId="0" fontId="27" fillId="0" borderId="34" xfId="0" applyFont="1" applyFill="1" applyBorder="1" applyAlignment="1">
      <alignment horizontal="center"/>
    </xf>
    <xf numFmtId="0" fontId="27" fillId="0" borderId="35" xfId="0" applyFont="1" applyFill="1" applyBorder="1" applyAlignment="1">
      <alignment horizontal="center"/>
    </xf>
    <xf numFmtId="0" fontId="2" fillId="0" borderId="36" xfId="0" applyFont="1" applyFill="1" applyBorder="1" applyAlignment="1">
      <alignment horizontal="center"/>
    </xf>
    <xf numFmtId="0" fontId="2" fillId="0" borderId="37" xfId="0" applyFont="1" applyFill="1" applyBorder="1" applyAlignment="1">
      <alignment horizontal="center"/>
    </xf>
    <xf numFmtId="0" fontId="2" fillId="0" borderId="38" xfId="0" applyFont="1" applyFill="1" applyBorder="1" applyAlignment="1">
      <alignment horizontal="center"/>
    </xf>
  </cellXfs>
  <cellStyles count="5">
    <cellStyle name="Comma" xfId="1" builtinId="3"/>
    <cellStyle name="Currency" xfId="2" builtinId="4"/>
    <cellStyle name="Currency [0]" xfId="3" builtinId="7"/>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7"/>
  <sheetViews>
    <sheetView zoomScale="90" zoomScaleNormal="90" zoomScalePageLayoutView="90" workbookViewId="0">
      <selection activeCell="H16" sqref="H16"/>
    </sheetView>
  </sheetViews>
  <sheetFormatPr defaultColWidth="8.85546875" defaultRowHeight="12" x14ac:dyDescent="0.2"/>
  <cols>
    <col min="1" max="1" width="28.42578125" style="126" customWidth="1"/>
    <col min="2" max="2" width="14.28515625" style="163" customWidth="1"/>
    <col min="3" max="3" width="19.28515625" style="126" customWidth="1"/>
    <col min="4" max="4" width="9.42578125" style="126" customWidth="1"/>
    <col min="5" max="5" width="2.140625" style="126" customWidth="1"/>
    <col min="6" max="6" width="14.42578125" style="126" customWidth="1"/>
    <col min="7" max="16384" width="8.85546875" style="126"/>
  </cols>
  <sheetData>
    <row r="1" spans="1:10" s="263" customFormat="1" ht="18" x14ac:dyDescent="0.25">
      <c r="A1" s="261" t="s">
        <v>273</v>
      </c>
      <c r="B1" s="262" t="s">
        <v>293</v>
      </c>
    </row>
    <row r="2" spans="1:10" x14ac:dyDescent="0.2">
      <c r="A2" s="127" t="s">
        <v>185</v>
      </c>
    </row>
    <row r="3" spans="1:10" x14ac:dyDescent="0.2">
      <c r="A3" s="127"/>
    </row>
    <row r="4" spans="1:10" x14ac:dyDescent="0.2">
      <c r="A4" s="239" t="s">
        <v>35</v>
      </c>
      <c r="B4" s="240"/>
      <c r="C4" s="240"/>
      <c r="D4" s="241"/>
    </row>
    <row r="5" spans="1:10" x14ac:dyDescent="0.2">
      <c r="A5" s="126" t="s">
        <v>36</v>
      </c>
      <c r="B5" s="159">
        <v>1</v>
      </c>
    </row>
    <row r="6" spans="1:10" x14ac:dyDescent="0.2">
      <c r="A6" s="126" t="s">
        <v>37</v>
      </c>
      <c r="B6" s="159">
        <v>0</v>
      </c>
    </row>
    <row r="7" spans="1:10" x14ac:dyDescent="0.2">
      <c r="A7" s="126" t="s">
        <v>38</v>
      </c>
      <c r="B7" s="164">
        <v>0</v>
      </c>
    </row>
    <row r="8" spans="1:10" x14ac:dyDescent="0.2">
      <c r="B8" s="165">
        <f>SUM(B5:B7)</f>
        <v>1</v>
      </c>
    </row>
    <row r="10" spans="1:10" x14ac:dyDescent="0.2">
      <c r="A10" s="127" t="s">
        <v>139</v>
      </c>
    </row>
    <row r="11" spans="1:10" x14ac:dyDescent="0.2">
      <c r="A11" s="213"/>
      <c r="B11" s="214"/>
      <c r="C11" s="209"/>
      <c r="D11" s="209"/>
      <c r="E11" s="209"/>
      <c r="F11" s="209"/>
      <c r="G11" s="209"/>
      <c r="H11" s="209"/>
      <c r="I11" s="209"/>
    </row>
    <row r="12" spans="1:10" x14ac:dyDescent="0.2">
      <c r="A12" s="216" t="s">
        <v>246</v>
      </c>
      <c r="B12" s="217"/>
      <c r="C12" s="218" t="s">
        <v>23</v>
      </c>
      <c r="D12" s="218" t="s">
        <v>24</v>
      </c>
      <c r="E12" s="219"/>
      <c r="F12" s="220"/>
      <c r="G12" s="221" t="s">
        <v>199</v>
      </c>
      <c r="H12" s="221" t="s">
        <v>200</v>
      </c>
      <c r="I12" s="222" t="s">
        <v>201</v>
      </c>
      <c r="J12" s="208"/>
    </row>
    <row r="13" spans="1:10" x14ac:dyDescent="0.2">
      <c r="A13" s="223" t="s">
        <v>32</v>
      </c>
      <c r="B13" s="167" t="s">
        <v>184</v>
      </c>
      <c r="C13" s="234"/>
      <c r="D13" s="135"/>
      <c r="F13" s="168" t="s">
        <v>292</v>
      </c>
      <c r="G13" s="135"/>
      <c r="H13" s="170">
        <v>0</v>
      </c>
      <c r="I13" s="224">
        <v>0</v>
      </c>
      <c r="J13" s="208"/>
    </row>
    <row r="14" spans="1:10" x14ac:dyDescent="0.2">
      <c r="A14" s="225" t="s">
        <v>25</v>
      </c>
      <c r="B14" s="233"/>
      <c r="C14" s="235">
        <v>0</v>
      </c>
      <c r="D14" s="211">
        <v>1</v>
      </c>
      <c r="F14" s="131" t="s">
        <v>234</v>
      </c>
      <c r="G14" s="132">
        <v>0</v>
      </c>
      <c r="H14" s="132">
        <f t="shared" ref="H14:H25" si="0">IF($H$13=0%,G14,(1+$H$13)*G14)</f>
        <v>0</v>
      </c>
      <c r="I14" s="226">
        <f t="shared" ref="I14:I25" si="1">IF($I$13=0,H14,(1+$I$13)*H14)</f>
        <v>0</v>
      </c>
      <c r="J14" s="208"/>
    </row>
    <row r="15" spans="1:10" x14ac:dyDescent="0.2">
      <c r="A15" s="225"/>
      <c r="B15" s="214"/>
      <c r="C15" s="215"/>
      <c r="D15" s="158"/>
      <c r="F15" s="131" t="s">
        <v>235</v>
      </c>
      <c r="G15" s="132">
        <v>0</v>
      </c>
      <c r="H15" s="132">
        <f t="shared" si="0"/>
        <v>0</v>
      </c>
      <c r="I15" s="226">
        <f t="shared" si="1"/>
        <v>0</v>
      </c>
      <c r="J15" s="208"/>
    </row>
    <row r="16" spans="1:10" x14ac:dyDescent="0.2">
      <c r="A16" s="236" t="s">
        <v>26</v>
      </c>
      <c r="B16" s="237">
        <v>0</v>
      </c>
      <c r="C16" s="208"/>
      <c r="D16" s="158"/>
      <c r="F16" s="131" t="s">
        <v>236</v>
      </c>
      <c r="G16" s="132">
        <v>0</v>
      </c>
      <c r="H16" s="132">
        <f t="shared" si="0"/>
        <v>0</v>
      </c>
      <c r="I16" s="226">
        <f t="shared" si="1"/>
        <v>0</v>
      </c>
      <c r="J16" s="208"/>
    </row>
    <row r="17" spans="1:10" ht="14.25" x14ac:dyDescent="0.35">
      <c r="A17" s="236" t="s">
        <v>27</v>
      </c>
      <c r="B17" s="238">
        <v>0</v>
      </c>
      <c r="C17" s="208"/>
      <c r="D17" s="158"/>
      <c r="F17" s="131" t="s">
        <v>237</v>
      </c>
      <c r="G17" s="132">
        <v>0</v>
      </c>
      <c r="H17" s="132">
        <f t="shared" si="0"/>
        <v>0</v>
      </c>
      <c r="I17" s="226">
        <f t="shared" si="1"/>
        <v>0</v>
      </c>
      <c r="J17" s="208"/>
    </row>
    <row r="18" spans="1:10" x14ac:dyDescent="0.2">
      <c r="A18" s="225" t="s">
        <v>28</v>
      </c>
      <c r="B18" s="215"/>
      <c r="C18" s="161">
        <f>B17+B16</f>
        <v>0</v>
      </c>
      <c r="D18" s="158">
        <f>IF(C18=0,0,C18/C14)</f>
        <v>0</v>
      </c>
      <c r="F18" s="131" t="s">
        <v>238</v>
      </c>
      <c r="G18" s="132">
        <v>0</v>
      </c>
      <c r="H18" s="132">
        <f t="shared" si="0"/>
        <v>0</v>
      </c>
      <c r="I18" s="226">
        <f t="shared" si="1"/>
        <v>0</v>
      </c>
      <c r="J18" s="208"/>
    </row>
    <row r="19" spans="1:10" x14ac:dyDescent="0.2">
      <c r="A19" s="225" t="s">
        <v>29</v>
      </c>
      <c r="C19" s="161">
        <f>C14-C18</f>
        <v>0</v>
      </c>
      <c r="D19" s="158">
        <f>IF(C19=0,0,C19/C14)</f>
        <v>0</v>
      </c>
      <c r="F19" s="131" t="s">
        <v>239</v>
      </c>
      <c r="G19" s="132">
        <v>0</v>
      </c>
      <c r="H19" s="132">
        <f t="shared" si="0"/>
        <v>0</v>
      </c>
      <c r="I19" s="226">
        <f t="shared" si="1"/>
        <v>0</v>
      </c>
      <c r="J19" s="208"/>
    </row>
    <row r="20" spans="1:10" x14ac:dyDescent="0.2">
      <c r="A20" s="225"/>
      <c r="C20" s="161"/>
      <c r="D20" s="158"/>
      <c r="F20" s="131" t="s">
        <v>240</v>
      </c>
      <c r="G20" s="132">
        <v>0</v>
      </c>
      <c r="H20" s="132">
        <f t="shared" si="0"/>
        <v>0</v>
      </c>
      <c r="I20" s="226">
        <f t="shared" si="1"/>
        <v>0</v>
      </c>
      <c r="J20" s="208"/>
    </row>
    <row r="21" spans="1:10" x14ac:dyDescent="0.2">
      <c r="A21" s="225" t="s">
        <v>189</v>
      </c>
      <c r="C21" s="169">
        <f>C14</f>
        <v>0</v>
      </c>
      <c r="D21" s="158"/>
      <c r="F21" s="131" t="s">
        <v>241</v>
      </c>
      <c r="G21" s="132">
        <v>0</v>
      </c>
      <c r="H21" s="132">
        <f t="shared" si="0"/>
        <v>0</v>
      </c>
      <c r="I21" s="226">
        <f t="shared" si="1"/>
        <v>0</v>
      </c>
      <c r="J21" s="208"/>
    </row>
    <row r="22" spans="1:10" x14ac:dyDescent="0.2">
      <c r="A22" s="225" t="s">
        <v>190</v>
      </c>
      <c r="C22" s="169">
        <f>C18</f>
        <v>0</v>
      </c>
      <c r="D22" s="158"/>
      <c r="F22" s="131" t="s">
        <v>242</v>
      </c>
      <c r="G22" s="132">
        <v>0</v>
      </c>
      <c r="H22" s="132">
        <f t="shared" si="0"/>
        <v>0</v>
      </c>
      <c r="I22" s="226">
        <f t="shared" si="1"/>
        <v>0</v>
      </c>
      <c r="J22" s="208"/>
    </row>
    <row r="23" spans="1:10" x14ac:dyDescent="0.2">
      <c r="A23" s="225"/>
      <c r="C23" s="171"/>
      <c r="D23" s="158"/>
      <c r="F23" s="131" t="s">
        <v>243</v>
      </c>
      <c r="G23" s="132">
        <v>0</v>
      </c>
      <c r="H23" s="132">
        <f t="shared" si="0"/>
        <v>0</v>
      </c>
      <c r="I23" s="226">
        <f t="shared" si="1"/>
        <v>0</v>
      </c>
      <c r="J23" s="208"/>
    </row>
    <row r="24" spans="1:10" x14ac:dyDescent="0.2">
      <c r="A24" s="225" t="s">
        <v>191</v>
      </c>
      <c r="C24" s="169">
        <f>C14</f>
        <v>0</v>
      </c>
      <c r="D24" s="158"/>
      <c r="F24" s="131" t="s">
        <v>244</v>
      </c>
      <c r="G24" s="132">
        <v>0</v>
      </c>
      <c r="H24" s="132">
        <f t="shared" si="0"/>
        <v>0</v>
      </c>
      <c r="I24" s="226">
        <f t="shared" si="1"/>
        <v>0</v>
      </c>
      <c r="J24" s="208"/>
    </row>
    <row r="25" spans="1:10" x14ac:dyDescent="0.2">
      <c r="A25" s="225" t="s">
        <v>192</v>
      </c>
      <c r="C25" s="169">
        <f>C18</f>
        <v>0</v>
      </c>
      <c r="D25" s="158"/>
      <c r="F25" s="131" t="s">
        <v>245</v>
      </c>
      <c r="G25" s="132">
        <v>0</v>
      </c>
      <c r="H25" s="132">
        <f t="shared" si="0"/>
        <v>0</v>
      </c>
      <c r="I25" s="226">
        <f t="shared" si="1"/>
        <v>0</v>
      </c>
      <c r="J25" s="208"/>
    </row>
    <row r="26" spans="1:10" x14ac:dyDescent="0.2">
      <c r="A26" s="227"/>
      <c r="B26" s="228"/>
      <c r="C26" s="229"/>
      <c r="D26" s="229"/>
      <c r="E26" s="229"/>
      <c r="F26" s="230" t="s">
        <v>193</v>
      </c>
      <c r="G26" s="231">
        <f>SUM(G14:G25)</f>
        <v>0</v>
      </c>
      <c r="H26" s="231">
        <f>SUM(H14:H25)</f>
        <v>0</v>
      </c>
      <c r="I26" s="232">
        <f t="shared" ref="I26" si="2">SUM(I14:I25)</f>
        <v>0</v>
      </c>
      <c r="J26" s="208"/>
    </row>
    <row r="27" spans="1:10" x14ac:dyDescent="0.2">
      <c r="A27" s="210"/>
      <c r="B27" s="215"/>
      <c r="C27" s="210"/>
      <c r="D27" s="210"/>
      <c r="E27" s="210"/>
      <c r="F27" s="210"/>
      <c r="G27" s="210"/>
      <c r="H27" s="210"/>
      <c r="I27" s="210"/>
    </row>
    <row r="28" spans="1:10" x14ac:dyDescent="0.2">
      <c r="A28" s="216" t="s">
        <v>247</v>
      </c>
      <c r="B28" s="217"/>
      <c r="C28" s="218" t="s">
        <v>23</v>
      </c>
      <c r="D28" s="218" t="s">
        <v>24</v>
      </c>
      <c r="E28" s="219"/>
      <c r="F28" s="220"/>
      <c r="G28" s="221" t="s">
        <v>199</v>
      </c>
      <c r="H28" s="221" t="s">
        <v>200</v>
      </c>
      <c r="I28" s="222" t="s">
        <v>201</v>
      </c>
      <c r="J28" s="208"/>
    </row>
    <row r="29" spans="1:10" x14ac:dyDescent="0.2">
      <c r="A29" s="223" t="s">
        <v>32</v>
      </c>
      <c r="B29" s="167" t="s">
        <v>249</v>
      </c>
      <c r="C29" s="234"/>
      <c r="D29" s="135"/>
      <c r="F29" s="168" t="s">
        <v>292</v>
      </c>
      <c r="G29" s="135"/>
      <c r="H29" s="170">
        <v>0</v>
      </c>
      <c r="I29" s="224">
        <v>0</v>
      </c>
      <c r="J29" s="208"/>
    </row>
    <row r="30" spans="1:10" x14ac:dyDescent="0.2">
      <c r="A30" s="225" t="s">
        <v>25</v>
      </c>
      <c r="B30" s="233"/>
      <c r="C30" s="235"/>
      <c r="D30" s="211">
        <v>1</v>
      </c>
      <c r="F30" s="172" t="str">
        <f>$F$14</f>
        <v>Month 1</v>
      </c>
      <c r="G30" s="132">
        <v>0</v>
      </c>
      <c r="H30" s="132">
        <f t="shared" ref="H30:H41" si="3">IF($H$29=0%,G30,(1+$H$29)*G30)</f>
        <v>0</v>
      </c>
      <c r="I30" s="226">
        <f t="shared" ref="I30:I41" si="4">IF($I$29=0,H30,(1+$I$29)*H30)</f>
        <v>0</v>
      </c>
      <c r="J30" s="208"/>
    </row>
    <row r="31" spans="1:10" x14ac:dyDescent="0.2">
      <c r="A31" s="225"/>
      <c r="B31" s="214"/>
      <c r="C31" s="215"/>
      <c r="D31" s="158"/>
      <c r="F31" s="172" t="str">
        <f>$F$15</f>
        <v>Month 2</v>
      </c>
      <c r="G31" s="132">
        <v>0</v>
      </c>
      <c r="H31" s="132">
        <f t="shared" si="3"/>
        <v>0</v>
      </c>
      <c r="I31" s="226">
        <f t="shared" si="4"/>
        <v>0</v>
      </c>
      <c r="J31" s="208"/>
    </row>
    <row r="32" spans="1:10" x14ac:dyDescent="0.2">
      <c r="A32" s="236" t="s">
        <v>26</v>
      </c>
      <c r="B32" s="237"/>
      <c r="C32" s="208"/>
      <c r="D32" s="158"/>
      <c r="F32" s="172" t="str">
        <f>$F$16</f>
        <v>Month 3</v>
      </c>
      <c r="G32" s="132">
        <v>0</v>
      </c>
      <c r="H32" s="132">
        <f t="shared" si="3"/>
        <v>0</v>
      </c>
      <c r="I32" s="226">
        <f t="shared" si="4"/>
        <v>0</v>
      </c>
      <c r="J32" s="208"/>
    </row>
    <row r="33" spans="1:10" ht="14.25" x14ac:dyDescent="0.35">
      <c r="A33" s="236" t="s">
        <v>27</v>
      </c>
      <c r="B33" s="238">
        <v>0</v>
      </c>
      <c r="C33" s="208"/>
      <c r="D33" s="158"/>
      <c r="F33" s="172" t="str">
        <f>$F$17</f>
        <v>Month 4</v>
      </c>
      <c r="G33" s="132">
        <v>0</v>
      </c>
      <c r="H33" s="132">
        <f t="shared" si="3"/>
        <v>0</v>
      </c>
      <c r="I33" s="226">
        <f t="shared" si="4"/>
        <v>0</v>
      </c>
      <c r="J33" s="208"/>
    </row>
    <row r="34" spans="1:10" x14ac:dyDescent="0.2">
      <c r="A34" s="225" t="s">
        <v>28</v>
      </c>
      <c r="B34" s="215"/>
      <c r="C34" s="161">
        <f>B33+B32</f>
        <v>0</v>
      </c>
      <c r="D34" s="158">
        <f>IF(C34=0,0,C34/C30)</f>
        <v>0</v>
      </c>
      <c r="F34" s="172" t="str">
        <f>$F$18</f>
        <v>Month 5</v>
      </c>
      <c r="G34" s="132">
        <v>0</v>
      </c>
      <c r="H34" s="132">
        <f t="shared" si="3"/>
        <v>0</v>
      </c>
      <c r="I34" s="226">
        <f t="shared" si="4"/>
        <v>0</v>
      </c>
      <c r="J34" s="208"/>
    </row>
    <row r="35" spans="1:10" x14ac:dyDescent="0.2">
      <c r="A35" s="225" t="s">
        <v>29</v>
      </c>
      <c r="C35" s="161">
        <f>C30-C34</f>
        <v>0</v>
      </c>
      <c r="D35" s="158">
        <f>IF(C35=0,0,C35/C30)</f>
        <v>0</v>
      </c>
      <c r="F35" s="172" t="str">
        <f>$F$19</f>
        <v>Month 6</v>
      </c>
      <c r="G35" s="132">
        <v>0</v>
      </c>
      <c r="H35" s="132">
        <f t="shared" si="3"/>
        <v>0</v>
      </c>
      <c r="I35" s="226">
        <f t="shared" si="4"/>
        <v>0</v>
      </c>
      <c r="J35" s="208"/>
    </row>
    <row r="36" spans="1:10" x14ac:dyDescent="0.2">
      <c r="A36" s="225"/>
      <c r="C36" s="161"/>
      <c r="D36" s="158"/>
      <c r="F36" s="172" t="str">
        <f>$F$20</f>
        <v>Month 7</v>
      </c>
      <c r="G36" s="132">
        <v>0</v>
      </c>
      <c r="H36" s="132">
        <f t="shared" si="3"/>
        <v>0</v>
      </c>
      <c r="I36" s="226">
        <f t="shared" si="4"/>
        <v>0</v>
      </c>
      <c r="J36" s="208"/>
    </row>
    <row r="37" spans="1:10" x14ac:dyDescent="0.2">
      <c r="A37" s="225" t="s">
        <v>189</v>
      </c>
      <c r="C37" s="169">
        <f>C30</f>
        <v>0</v>
      </c>
      <c r="D37" s="158"/>
      <c r="F37" s="172" t="str">
        <f>$F$21</f>
        <v>Month 8</v>
      </c>
      <c r="G37" s="132">
        <v>0</v>
      </c>
      <c r="H37" s="132">
        <f t="shared" si="3"/>
        <v>0</v>
      </c>
      <c r="I37" s="226">
        <f t="shared" si="4"/>
        <v>0</v>
      </c>
      <c r="J37" s="208"/>
    </row>
    <row r="38" spans="1:10" x14ac:dyDescent="0.2">
      <c r="A38" s="225" t="s">
        <v>190</v>
      </c>
      <c r="C38" s="169">
        <f>B32+B33</f>
        <v>0</v>
      </c>
      <c r="D38" s="158"/>
      <c r="F38" s="172" t="str">
        <f>$F$22</f>
        <v>Month 9</v>
      </c>
      <c r="G38" s="132">
        <v>0</v>
      </c>
      <c r="H38" s="132">
        <f t="shared" si="3"/>
        <v>0</v>
      </c>
      <c r="I38" s="226">
        <f t="shared" si="4"/>
        <v>0</v>
      </c>
      <c r="J38" s="208"/>
    </row>
    <row r="39" spans="1:10" x14ac:dyDescent="0.2">
      <c r="A39" s="225"/>
      <c r="C39" s="171"/>
      <c r="D39" s="158"/>
      <c r="F39" s="172" t="str">
        <f>$F$23</f>
        <v>Month 10</v>
      </c>
      <c r="G39" s="132">
        <v>0</v>
      </c>
      <c r="H39" s="132">
        <f t="shared" si="3"/>
        <v>0</v>
      </c>
      <c r="I39" s="226">
        <f t="shared" si="4"/>
        <v>0</v>
      </c>
      <c r="J39" s="208"/>
    </row>
    <row r="40" spans="1:10" x14ac:dyDescent="0.2">
      <c r="A40" s="225" t="s">
        <v>191</v>
      </c>
      <c r="C40" s="169">
        <f>C30</f>
        <v>0</v>
      </c>
      <c r="D40" s="158"/>
      <c r="F40" s="172" t="str">
        <f>$F$24</f>
        <v>Month 11</v>
      </c>
      <c r="G40" s="132">
        <v>0</v>
      </c>
      <c r="H40" s="132">
        <f t="shared" si="3"/>
        <v>0</v>
      </c>
      <c r="I40" s="226">
        <f t="shared" si="4"/>
        <v>0</v>
      </c>
      <c r="J40" s="208"/>
    </row>
    <row r="41" spans="1:10" x14ac:dyDescent="0.2">
      <c r="A41" s="225" t="s">
        <v>192</v>
      </c>
      <c r="C41" s="169">
        <f>B32+B33</f>
        <v>0</v>
      </c>
      <c r="D41" s="158"/>
      <c r="F41" s="172" t="str">
        <f>$F$25</f>
        <v>Month 12</v>
      </c>
      <c r="G41" s="132">
        <v>0</v>
      </c>
      <c r="H41" s="132">
        <f t="shared" si="3"/>
        <v>0</v>
      </c>
      <c r="I41" s="226">
        <f t="shared" si="4"/>
        <v>0</v>
      </c>
      <c r="J41" s="208"/>
    </row>
    <row r="42" spans="1:10" x14ac:dyDescent="0.2">
      <c r="A42" s="227"/>
      <c r="B42" s="228"/>
      <c r="C42" s="229"/>
      <c r="D42" s="229"/>
      <c r="E42" s="229"/>
      <c r="F42" s="230" t="s">
        <v>193</v>
      </c>
      <c r="G42" s="231">
        <f>SUM(G30:G41)</f>
        <v>0</v>
      </c>
      <c r="H42" s="231">
        <f>SUM(H30:H41)</f>
        <v>0</v>
      </c>
      <c r="I42" s="232">
        <f t="shared" ref="I42" si="5">SUM(I30:I41)</f>
        <v>0</v>
      </c>
      <c r="J42" s="208"/>
    </row>
    <row r="43" spans="1:10" x14ac:dyDescent="0.2">
      <c r="A43" s="210"/>
      <c r="B43" s="210"/>
      <c r="C43" s="210"/>
      <c r="D43" s="210"/>
      <c r="E43" s="210"/>
      <c r="F43" s="210"/>
      <c r="G43" s="210"/>
      <c r="H43" s="210"/>
      <c r="I43" s="210"/>
    </row>
    <row r="44" spans="1:10" x14ac:dyDescent="0.2">
      <c r="A44" s="216" t="s">
        <v>248</v>
      </c>
      <c r="B44" s="217"/>
      <c r="C44" s="218" t="s">
        <v>23</v>
      </c>
      <c r="D44" s="218" t="s">
        <v>24</v>
      </c>
      <c r="E44" s="219"/>
      <c r="F44" s="220"/>
      <c r="G44" s="221" t="s">
        <v>199</v>
      </c>
      <c r="H44" s="221" t="s">
        <v>200</v>
      </c>
      <c r="I44" s="222" t="s">
        <v>201</v>
      </c>
      <c r="J44" s="208"/>
    </row>
    <row r="45" spans="1:10" x14ac:dyDescent="0.2">
      <c r="A45" s="223" t="s">
        <v>32</v>
      </c>
      <c r="B45" s="167" t="s">
        <v>31</v>
      </c>
      <c r="C45" s="234"/>
      <c r="D45" s="135"/>
      <c r="F45" s="168" t="s">
        <v>292</v>
      </c>
      <c r="G45" s="135"/>
      <c r="H45" s="170">
        <v>0</v>
      </c>
      <c r="I45" s="224">
        <v>0</v>
      </c>
      <c r="J45" s="208"/>
    </row>
    <row r="46" spans="1:10" x14ac:dyDescent="0.2">
      <c r="A46" s="225" t="s">
        <v>25</v>
      </c>
      <c r="B46" s="233"/>
      <c r="C46" s="235"/>
      <c r="D46" s="211">
        <v>1</v>
      </c>
      <c r="F46" s="172" t="str">
        <f>$F$14</f>
        <v>Month 1</v>
      </c>
      <c r="G46" s="132">
        <v>0</v>
      </c>
      <c r="H46" s="132">
        <f t="shared" ref="H46:H57" si="6">IF($H$45=0%,G46,(1+$H$45)*G46)</f>
        <v>0</v>
      </c>
      <c r="I46" s="226">
        <f t="shared" ref="I46:I57" si="7">IF($I$45=0,H46,(1+$I$45)*H46)</f>
        <v>0</v>
      </c>
      <c r="J46" s="208"/>
    </row>
    <row r="47" spans="1:10" x14ac:dyDescent="0.2">
      <c r="A47" s="225"/>
      <c r="B47" s="214"/>
      <c r="C47" s="215"/>
      <c r="D47" s="158"/>
      <c r="F47" s="172" t="str">
        <f>$F$15</f>
        <v>Month 2</v>
      </c>
      <c r="G47" s="132">
        <v>0</v>
      </c>
      <c r="H47" s="132">
        <f t="shared" si="6"/>
        <v>0</v>
      </c>
      <c r="I47" s="226">
        <f t="shared" si="7"/>
        <v>0</v>
      </c>
      <c r="J47" s="208"/>
    </row>
    <row r="48" spans="1:10" x14ac:dyDescent="0.2">
      <c r="A48" s="236" t="s">
        <v>26</v>
      </c>
      <c r="B48" s="237"/>
      <c r="C48" s="208"/>
      <c r="D48" s="158"/>
      <c r="F48" s="172" t="str">
        <f>$F$16</f>
        <v>Month 3</v>
      </c>
      <c r="G48" s="132">
        <v>0</v>
      </c>
      <c r="H48" s="132">
        <f t="shared" si="6"/>
        <v>0</v>
      </c>
      <c r="I48" s="226">
        <f t="shared" si="7"/>
        <v>0</v>
      </c>
      <c r="J48" s="208"/>
    </row>
    <row r="49" spans="1:10" ht="14.25" x14ac:dyDescent="0.35">
      <c r="A49" s="236" t="s">
        <v>27</v>
      </c>
      <c r="B49" s="238">
        <v>0</v>
      </c>
      <c r="C49" s="208"/>
      <c r="D49" s="158"/>
      <c r="F49" s="172" t="str">
        <f>$F$17</f>
        <v>Month 4</v>
      </c>
      <c r="G49" s="132">
        <v>0</v>
      </c>
      <c r="H49" s="132">
        <f t="shared" si="6"/>
        <v>0</v>
      </c>
      <c r="I49" s="226">
        <f t="shared" si="7"/>
        <v>0</v>
      </c>
      <c r="J49" s="208"/>
    </row>
    <row r="50" spans="1:10" x14ac:dyDescent="0.2">
      <c r="A50" s="225" t="s">
        <v>28</v>
      </c>
      <c r="B50" s="215"/>
      <c r="C50" s="161">
        <f>B49+B48</f>
        <v>0</v>
      </c>
      <c r="D50" s="158">
        <f>IF(C50=0,0,C50/C46)</f>
        <v>0</v>
      </c>
      <c r="F50" s="172" t="str">
        <f>$F$18</f>
        <v>Month 5</v>
      </c>
      <c r="G50" s="132">
        <v>0</v>
      </c>
      <c r="H50" s="132">
        <f t="shared" si="6"/>
        <v>0</v>
      </c>
      <c r="I50" s="226">
        <f t="shared" si="7"/>
        <v>0</v>
      </c>
      <c r="J50" s="208"/>
    </row>
    <row r="51" spans="1:10" x14ac:dyDescent="0.2">
      <c r="A51" s="225" t="s">
        <v>29</v>
      </c>
      <c r="C51" s="161">
        <f>C46-C50</f>
        <v>0</v>
      </c>
      <c r="D51" s="158">
        <f>IF(C51=0,0,C51/C46)</f>
        <v>0</v>
      </c>
      <c r="F51" s="172" t="str">
        <f>$F$19</f>
        <v>Month 6</v>
      </c>
      <c r="G51" s="132">
        <v>0</v>
      </c>
      <c r="H51" s="132">
        <f t="shared" si="6"/>
        <v>0</v>
      </c>
      <c r="I51" s="226">
        <f t="shared" si="7"/>
        <v>0</v>
      </c>
      <c r="J51" s="208"/>
    </row>
    <row r="52" spans="1:10" x14ac:dyDescent="0.2">
      <c r="A52" s="225"/>
      <c r="C52" s="161"/>
      <c r="D52" s="158"/>
      <c r="F52" s="172" t="str">
        <f>$F$20</f>
        <v>Month 7</v>
      </c>
      <c r="G52" s="132">
        <v>0</v>
      </c>
      <c r="H52" s="132">
        <f t="shared" si="6"/>
        <v>0</v>
      </c>
      <c r="I52" s="226">
        <f t="shared" si="7"/>
        <v>0</v>
      </c>
      <c r="J52" s="208"/>
    </row>
    <row r="53" spans="1:10" x14ac:dyDescent="0.2">
      <c r="A53" s="225" t="s">
        <v>189</v>
      </c>
      <c r="C53" s="169">
        <f>C46</f>
        <v>0</v>
      </c>
      <c r="D53" s="158"/>
      <c r="F53" s="172" t="str">
        <f>$F$21</f>
        <v>Month 8</v>
      </c>
      <c r="G53" s="132">
        <v>0</v>
      </c>
      <c r="H53" s="132">
        <f t="shared" si="6"/>
        <v>0</v>
      </c>
      <c r="I53" s="226">
        <f t="shared" si="7"/>
        <v>0</v>
      </c>
      <c r="J53" s="208"/>
    </row>
    <row r="54" spans="1:10" x14ac:dyDescent="0.2">
      <c r="A54" s="225" t="s">
        <v>190</v>
      </c>
      <c r="C54" s="169">
        <f>B48+B49</f>
        <v>0</v>
      </c>
      <c r="D54" s="158"/>
      <c r="F54" s="172" t="str">
        <f>$F$22</f>
        <v>Month 9</v>
      </c>
      <c r="G54" s="132">
        <v>0</v>
      </c>
      <c r="H54" s="132">
        <f t="shared" si="6"/>
        <v>0</v>
      </c>
      <c r="I54" s="226">
        <f t="shared" si="7"/>
        <v>0</v>
      </c>
      <c r="J54" s="208"/>
    </row>
    <row r="55" spans="1:10" x14ac:dyDescent="0.2">
      <c r="A55" s="225"/>
      <c r="C55" s="171"/>
      <c r="D55" s="158"/>
      <c r="F55" s="172" t="str">
        <f>$F$23</f>
        <v>Month 10</v>
      </c>
      <c r="G55" s="132">
        <v>0</v>
      </c>
      <c r="H55" s="132">
        <f t="shared" si="6"/>
        <v>0</v>
      </c>
      <c r="I55" s="226">
        <f t="shared" si="7"/>
        <v>0</v>
      </c>
      <c r="J55" s="208"/>
    </row>
    <row r="56" spans="1:10" x14ac:dyDescent="0.2">
      <c r="A56" s="225" t="s">
        <v>191</v>
      </c>
      <c r="C56" s="169">
        <f>C46</f>
        <v>0</v>
      </c>
      <c r="D56" s="158"/>
      <c r="F56" s="172" t="str">
        <f>$F$24</f>
        <v>Month 11</v>
      </c>
      <c r="G56" s="132">
        <v>0</v>
      </c>
      <c r="H56" s="132">
        <f t="shared" si="6"/>
        <v>0</v>
      </c>
      <c r="I56" s="226">
        <f t="shared" si="7"/>
        <v>0</v>
      </c>
      <c r="J56" s="208"/>
    </row>
    <row r="57" spans="1:10" x14ac:dyDescent="0.2">
      <c r="A57" s="225" t="s">
        <v>192</v>
      </c>
      <c r="C57" s="169">
        <f>B48+B49</f>
        <v>0</v>
      </c>
      <c r="D57" s="158"/>
      <c r="F57" s="172" t="str">
        <f>$F$25</f>
        <v>Month 12</v>
      </c>
      <c r="G57" s="132">
        <v>0</v>
      </c>
      <c r="H57" s="132">
        <f t="shared" si="6"/>
        <v>0</v>
      </c>
      <c r="I57" s="226">
        <f t="shared" si="7"/>
        <v>0</v>
      </c>
      <c r="J57" s="208"/>
    </row>
    <row r="58" spans="1:10" x14ac:dyDescent="0.2">
      <c r="A58" s="227"/>
      <c r="B58" s="228"/>
      <c r="C58" s="229"/>
      <c r="D58" s="229"/>
      <c r="E58" s="229"/>
      <c r="F58" s="230" t="s">
        <v>193</v>
      </c>
      <c r="G58" s="231">
        <f>SUM(G46:G57)</f>
        <v>0</v>
      </c>
      <c r="H58" s="231">
        <f>SUM(H46:H57)</f>
        <v>0</v>
      </c>
      <c r="I58" s="232">
        <f t="shared" ref="I58" si="8">SUM(I46:I57)</f>
        <v>0</v>
      </c>
      <c r="J58" s="208"/>
    </row>
    <row r="59" spans="1:10" x14ac:dyDescent="0.2">
      <c r="A59" s="210"/>
      <c r="B59" s="215"/>
      <c r="C59" s="210"/>
      <c r="D59" s="210"/>
      <c r="E59" s="210"/>
      <c r="F59" s="210"/>
      <c r="G59" s="210"/>
      <c r="H59" s="210"/>
      <c r="I59" s="210"/>
    </row>
    <row r="60" spans="1:10" x14ac:dyDescent="0.2">
      <c r="A60" s="216" t="s">
        <v>266</v>
      </c>
      <c r="B60" s="217"/>
      <c r="C60" s="218" t="s">
        <v>23</v>
      </c>
      <c r="D60" s="218" t="s">
        <v>24</v>
      </c>
      <c r="E60" s="219"/>
      <c r="F60" s="220"/>
      <c r="G60" s="221" t="s">
        <v>199</v>
      </c>
      <c r="H60" s="221" t="s">
        <v>200</v>
      </c>
      <c r="I60" s="222" t="s">
        <v>201</v>
      </c>
      <c r="J60" s="208"/>
    </row>
    <row r="61" spans="1:10" x14ac:dyDescent="0.2">
      <c r="A61" s="223" t="s">
        <v>32</v>
      </c>
      <c r="B61" s="167" t="s">
        <v>184</v>
      </c>
      <c r="C61" s="234"/>
      <c r="D61" s="135"/>
      <c r="F61" s="168" t="s">
        <v>292</v>
      </c>
      <c r="G61" s="135"/>
      <c r="H61" s="170">
        <v>0</v>
      </c>
      <c r="I61" s="224">
        <v>0</v>
      </c>
      <c r="J61" s="208"/>
    </row>
    <row r="62" spans="1:10" x14ac:dyDescent="0.2">
      <c r="A62" s="225" t="s">
        <v>25</v>
      </c>
      <c r="B62" s="233"/>
      <c r="C62" s="235"/>
      <c r="D62" s="211">
        <v>1</v>
      </c>
      <c r="F62" s="172" t="str">
        <f>$F$14</f>
        <v>Month 1</v>
      </c>
      <c r="G62" s="132">
        <v>0</v>
      </c>
      <c r="H62" s="132">
        <f t="shared" ref="H62:H73" si="9">IF($H$61=0%,G62,(1+$H$61)*G62)</f>
        <v>0</v>
      </c>
      <c r="I62" s="226">
        <f t="shared" ref="I62:I73" si="10">IF($I$61=0,H62,(1+$I$61)*H62)</f>
        <v>0</v>
      </c>
      <c r="J62" s="208"/>
    </row>
    <row r="63" spans="1:10" x14ac:dyDescent="0.2">
      <c r="A63" s="225"/>
      <c r="B63" s="214"/>
      <c r="C63" s="215"/>
      <c r="D63" s="158"/>
      <c r="F63" s="172" t="str">
        <f>$F$15</f>
        <v>Month 2</v>
      </c>
      <c r="G63" s="132">
        <v>0</v>
      </c>
      <c r="H63" s="132">
        <f t="shared" si="9"/>
        <v>0</v>
      </c>
      <c r="I63" s="226">
        <f t="shared" si="10"/>
        <v>0</v>
      </c>
      <c r="J63" s="208"/>
    </row>
    <row r="64" spans="1:10" x14ac:dyDescent="0.2">
      <c r="A64" s="236" t="s">
        <v>26</v>
      </c>
      <c r="B64" s="237">
        <v>0</v>
      </c>
      <c r="C64" s="208"/>
      <c r="D64" s="158"/>
      <c r="F64" s="172" t="str">
        <f>$F$16</f>
        <v>Month 3</v>
      </c>
      <c r="G64" s="132">
        <v>0</v>
      </c>
      <c r="H64" s="132">
        <f t="shared" si="9"/>
        <v>0</v>
      </c>
      <c r="I64" s="226">
        <f t="shared" si="10"/>
        <v>0</v>
      </c>
      <c r="J64" s="208"/>
    </row>
    <row r="65" spans="1:10" ht="14.25" x14ac:dyDescent="0.35">
      <c r="A65" s="236" t="s">
        <v>27</v>
      </c>
      <c r="B65" s="238">
        <v>0</v>
      </c>
      <c r="C65" s="208"/>
      <c r="D65" s="158"/>
      <c r="F65" s="172" t="str">
        <f>$F$17</f>
        <v>Month 4</v>
      </c>
      <c r="G65" s="132">
        <v>0</v>
      </c>
      <c r="H65" s="132">
        <f t="shared" si="9"/>
        <v>0</v>
      </c>
      <c r="I65" s="226">
        <f t="shared" si="10"/>
        <v>0</v>
      </c>
      <c r="J65" s="208"/>
    </row>
    <row r="66" spans="1:10" x14ac:dyDescent="0.2">
      <c r="A66" s="225" t="s">
        <v>28</v>
      </c>
      <c r="B66" s="215"/>
      <c r="C66" s="161">
        <f>+B64+B65</f>
        <v>0</v>
      </c>
      <c r="D66" s="158">
        <f>IF(C66=0,0,C66/C62)</f>
        <v>0</v>
      </c>
      <c r="F66" s="172" t="str">
        <f>$F$18</f>
        <v>Month 5</v>
      </c>
      <c r="G66" s="132">
        <v>0</v>
      </c>
      <c r="H66" s="132">
        <f t="shared" si="9"/>
        <v>0</v>
      </c>
      <c r="I66" s="226">
        <f t="shared" si="10"/>
        <v>0</v>
      </c>
      <c r="J66" s="208"/>
    </row>
    <row r="67" spans="1:10" x14ac:dyDescent="0.2">
      <c r="A67" s="225" t="s">
        <v>29</v>
      </c>
      <c r="C67" s="161">
        <f>C62-C66</f>
        <v>0</v>
      </c>
      <c r="D67" s="158">
        <f>IF(C67=0,0,C67/C62)</f>
        <v>0</v>
      </c>
      <c r="F67" s="172" t="str">
        <f>$F$19</f>
        <v>Month 6</v>
      </c>
      <c r="G67" s="132">
        <v>0</v>
      </c>
      <c r="H67" s="132">
        <f t="shared" si="9"/>
        <v>0</v>
      </c>
      <c r="I67" s="226">
        <f t="shared" si="10"/>
        <v>0</v>
      </c>
      <c r="J67" s="208"/>
    </row>
    <row r="68" spans="1:10" x14ac:dyDescent="0.2">
      <c r="A68" s="225"/>
      <c r="C68" s="161"/>
      <c r="D68" s="158"/>
      <c r="F68" s="172" t="str">
        <f>$F$20</f>
        <v>Month 7</v>
      </c>
      <c r="G68" s="132">
        <v>0</v>
      </c>
      <c r="H68" s="132">
        <f t="shared" si="9"/>
        <v>0</v>
      </c>
      <c r="I68" s="226">
        <f t="shared" si="10"/>
        <v>0</v>
      </c>
      <c r="J68" s="208"/>
    </row>
    <row r="69" spans="1:10" x14ac:dyDescent="0.2">
      <c r="A69" s="225" t="s">
        <v>189</v>
      </c>
      <c r="C69" s="169">
        <f>C62</f>
        <v>0</v>
      </c>
      <c r="D69" s="158"/>
      <c r="F69" s="172" t="str">
        <f>$F$21</f>
        <v>Month 8</v>
      </c>
      <c r="G69" s="132">
        <v>0</v>
      </c>
      <c r="H69" s="132">
        <f t="shared" si="9"/>
        <v>0</v>
      </c>
      <c r="I69" s="226">
        <f t="shared" si="10"/>
        <v>0</v>
      </c>
      <c r="J69" s="208"/>
    </row>
    <row r="70" spans="1:10" x14ac:dyDescent="0.2">
      <c r="A70" s="225" t="s">
        <v>190</v>
      </c>
      <c r="C70" s="169">
        <f>C66</f>
        <v>0</v>
      </c>
      <c r="D70" s="158"/>
      <c r="F70" s="172" t="str">
        <f>$F$22</f>
        <v>Month 9</v>
      </c>
      <c r="G70" s="132">
        <v>0</v>
      </c>
      <c r="H70" s="132">
        <f t="shared" si="9"/>
        <v>0</v>
      </c>
      <c r="I70" s="226">
        <f t="shared" si="10"/>
        <v>0</v>
      </c>
      <c r="J70" s="208"/>
    </row>
    <row r="71" spans="1:10" x14ac:dyDescent="0.2">
      <c r="A71" s="225"/>
      <c r="C71" s="171"/>
      <c r="D71" s="158"/>
      <c r="F71" s="172" t="str">
        <f>$F$23</f>
        <v>Month 10</v>
      </c>
      <c r="G71" s="132">
        <v>0</v>
      </c>
      <c r="H71" s="132">
        <f t="shared" si="9"/>
        <v>0</v>
      </c>
      <c r="I71" s="226">
        <f t="shared" si="10"/>
        <v>0</v>
      </c>
      <c r="J71" s="208"/>
    </row>
    <row r="72" spans="1:10" x14ac:dyDescent="0.2">
      <c r="A72" s="225" t="s">
        <v>191</v>
      </c>
      <c r="C72" s="169">
        <f>C62</f>
        <v>0</v>
      </c>
      <c r="D72" s="158"/>
      <c r="F72" s="172" t="str">
        <f>$F$24</f>
        <v>Month 11</v>
      </c>
      <c r="G72" s="132">
        <v>0</v>
      </c>
      <c r="H72" s="132">
        <f t="shared" si="9"/>
        <v>0</v>
      </c>
      <c r="I72" s="226">
        <f t="shared" si="10"/>
        <v>0</v>
      </c>
      <c r="J72" s="208"/>
    </row>
    <row r="73" spans="1:10" x14ac:dyDescent="0.2">
      <c r="A73" s="225" t="s">
        <v>192</v>
      </c>
      <c r="C73" s="169">
        <f>C66</f>
        <v>0</v>
      </c>
      <c r="D73" s="158"/>
      <c r="F73" s="172" t="str">
        <f>$F$25</f>
        <v>Month 12</v>
      </c>
      <c r="G73" s="132">
        <v>0</v>
      </c>
      <c r="H73" s="132">
        <f t="shared" si="9"/>
        <v>0</v>
      </c>
      <c r="I73" s="226">
        <f t="shared" si="10"/>
        <v>0</v>
      </c>
      <c r="J73" s="208"/>
    </row>
    <row r="74" spans="1:10" x14ac:dyDescent="0.2">
      <c r="A74" s="227"/>
      <c r="B74" s="228"/>
      <c r="C74" s="229"/>
      <c r="D74" s="229"/>
      <c r="E74" s="229"/>
      <c r="F74" s="230" t="s">
        <v>193</v>
      </c>
      <c r="G74" s="231">
        <f>SUM(G62:G73)</f>
        <v>0</v>
      </c>
      <c r="H74" s="231">
        <f>SUM(H62:H73)</f>
        <v>0</v>
      </c>
      <c r="I74" s="232">
        <f t="shared" ref="I74" si="11">SUM(I62:I73)</f>
        <v>0</v>
      </c>
      <c r="J74" s="208"/>
    </row>
    <row r="75" spans="1:10" x14ac:dyDescent="0.2">
      <c r="A75" s="210"/>
      <c r="B75" s="210"/>
      <c r="C75" s="210"/>
      <c r="D75" s="210"/>
      <c r="E75" s="210"/>
      <c r="F75" s="210"/>
      <c r="G75" s="210"/>
      <c r="H75" s="210"/>
      <c r="I75" s="210"/>
    </row>
    <row r="76" spans="1:10" x14ac:dyDescent="0.2">
      <c r="A76" s="216" t="s">
        <v>267</v>
      </c>
      <c r="B76" s="217"/>
      <c r="C76" s="218" t="s">
        <v>23</v>
      </c>
      <c r="D76" s="218" t="s">
        <v>24</v>
      </c>
      <c r="E76" s="219"/>
      <c r="F76" s="220"/>
      <c r="G76" s="221" t="s">
        <v>199</v>
      </c>
      <c r="H76" s="221" t="s">
        <v>200</v>
      </c>
      <c r="I76" s="222" t="s">
        <v>201</v>
      </c>
      <c r="J76" s="208"/>
    </row>
    <row r="77" spans="1:10" x14ac:dyDescent="0.2">
      <c r="A77" s="223" t="s">
        <v>32</v>
      </c>
      <c r="B77" s="167" t="s">
        <v>249</v>
      </c>
      <c r="C77" s="234"/>
      <c r="D77" s="135"/>
      <c r="F77" s="168" t="s">
        <v>292</v>
      </c>
      <c r="G77" s="135"/>
      <c r="H77" s="170">
        <v>0</v>
      </c>
      <c r="I77" s="224">
        <v>0</v>
      </c>
      <c r="J77" s="208"/>
    </row>
    <row r="78" spans="1:10" x14ac:dyDescent="0.2">
      <c r="A78" s="225" t="s">
        <v>25</v>
      </c>
      <c r="B78" s="233"/>
      <c r="C78" s="235"/>
      <c r="D78" s="211">
        <v>1</v>
      </c>
      <c r="F78" s="172" t="str">
        <f>$F$14</f>
        <v>Month 1</v>
      </c>
      <c r="G78" s="132">
        <v>0</v>
      </c>
      <c r="H78" s="132">
        <f t="shared" ref="H78:H89" si="12">IF($H$77=0%,G78,(1+$H$77)*G78)</f>
        <v>0</v>
      </c>
      <c r="I78" s="226">
        <f t="shared" ref="I78:I89" si="13">IF($I$77=0,H78,(1+$I$77)*H78)</f>
        <v>0</v>
      </c>
      <c r="J78" s="208"/>
    </row>
    <row r="79" spans="1:10" x14ac:dyDescent="0.2">
      <c r="A79" s="225"/>
      <c r="B79" s="214"/>
      <c r="C79" s="215"/>
      <c r="D79" s="158"/>
      <c r="F79" s="172" t="str">
        <f>$F$15</f>
        <v>Month 2</v>
      </c>
      <c r="G79" s="132">
        <v>0</v>
      </c>
      <c r="H79" s="132">
        <f t="shared" si="12"/>
        <v>0</v>
      </c>
      <c r="I79" s="226">
        <f t="shared" si="13"/>
        <v>0</v>
      </c>
      <c r="J79" s="208"/>
    </row>
    <row r="80" spans="1:10" x14ac:dyDescent="0.2">
      <c r="A80" s="236" t="s">
        <v>26</v>
      </c>
      <c r="B80" s="237">
        <v>0</v>
      </c>
      <c r="C80" s="208"/>
      <c r="D80" s="158"/>
      <c r="F80" s="172" t="str">
        <f>$F$16</f>
        <v>Month 3</v>
      </c>
      <c r="G80" s="132">
        <v>0</v>
      </c>
      <c r="H80" s="132">
        <f t="shared" si="12"/>
        <v>0</v>
      </c>
      <c r="I80" s="226">
        <f t="shared" si="13"/>
        <v>0</v>
      </c>
      <c r="J80" s="208"/>
    </row>
    <row r="81" spans="1:10" ht="14.25" x14ac:dyDescent="0.35">
      <c r="A81" s="236" t="s">
        <v>27</v>
      </c>
      <c r="B81" s="238">
        <v>0</v>
      </c>
      <c r="C81" s="208"/>
      <c r="D81" s="158"/>
      <c r="F81" s="172" t="str">
        <f>$F$17</f>
        <v>Month 4</v>
      </c>
      <c r="G81" s="132">
        <v>0</v>
      </c>
      <c r="H81" s="132">
        <f t="shared" si="12"/>
        <v>0</v>
      </c>
      <c r="I81" s="226">
        <f t="shared" si="13"/>
        <v>0</v>
      </c>
      <c r="J81" s="208"/>
    </row>
    <row r="82" spans="1:10" x14ac:dyDescent="0.2">
      <c r="A82" s="225" t="s">
        <v>28</v>
      </c>
      <c r="B82" s="215"/>
      <c r="C82" s="161">
        <f>+B80+B81</f>
        <v>0</v>
      </c>
      <c r="D82" s="158">
        <f>IF(C82=0,0,C82/C78)</f>
        <v>0</v>
      </c>
      <c r="F82" s="172" t="str">
        <f>$F$18</f>
        <v>Month 5</v>
      </c>
      <c r="G82" s="132">
        <v>0</v>
      </c>
      <c r="H82" s="132">
        <f t="shared" si="12"/>
        <v>0</v>
      </c>
      <c r="I82" s="226">
        <f t="shared" si="13"/>
        <v>0</v>
      </c>
      <c r="J82" s="208"/>
    </row>
    <row r="83" spans="1:10" x14ac:dyDescent="0.2">
      <c r="A83" s="225" t="s">
        <v>29</v>
      </c>
      <c r="C83" s="161">
        <f>C78-C82</f>
        <v>0</v>
      </c>
      <c r="D83" s="158">
        <f>IF(C83=0,0,C83/C78)</f>
        <v>0</v>
      </c>
      <c r="F83" s="172" t="str">
        <f>$F$19</f>
        <v>Month 6</v>
      </c>
      <c r="G83" s="132">
        <v>0</v>
      </c>
      <c r="H83" s="132">
        <f t="shared" si="12"/>
        <v>0</v>
      </c>
      <c r="I83" s="226">
        <f t="shared" si="13"/>
        <v>0</v>
      </c>
      <c r="J83" s="208"/>
    </row>
    <row r="84" spans="1:10" x14ac:dyDescent="0.2">
      <c r="A84" s="225"/>
      <c r="C84" s="161"/>
      <c r="D84" s="158"/>
      <c r="F84" s="172" t="str">
        <f>$F$20</f>
        <v>Month 7</v>
      </c>
      <c r="G84" s="132">
        <v>0</v>
      </c>
      <c r="H84" s="132">
        <f t="shared" si="12"/>
        <v>0</v>
      </c>
      <c r="I84" s="226">
        <f t="shared" si="13"/>
        <v>0</v>
      </c>
      <c r="J84" s="208"/>
    </row>
    <row r="85" spans="1:10" x14ac:dyDescent="0.2">
      <c r="A85" s="225" t="s">
        <v>189</v>
      </c>
      <c r="C85" s="169">
        <f>C78</f>
        <v>0</v>
      </c>
      <c r="D85" s="158"/>
      <c r="F85" s="172" t="str">
        <f>$F$21</f>
        <v>Month 8</v>
      </c>
      <c r="G85" s="132">
        <v>0</v>
      </c>
      <c r="H85" s="132">
        <f t="shared" si="12"/>
        <v>0</v>
      </c>
      <c r="I85" s="226">
        <f t="shared" si="13"/>
        <v>0</v>
      </c>
      <c r="J85" s="208"/>
    </row>
    <row r="86" spans="1:10" x14ac:dyDescent="0.2">
      <c r="A86" s="225" t="s">
        <v>190</v>
      </c>
      <c r="C86" s="169">
        <f>C82</f>
        <v>0</v>
      </c>
      <c r="D86" s="158"/>
      <c r="F86" s="172" t="str">
        <f>$F$22</f>
        <v>Month 9</v>
      </c>
      <c r="G86" s="132">
        <v>0</v>
      </c>
      <c r="H86" s="132">
        <f t="shared" si="12"/>
        <v>0</v>
      </c>
      <c r="I86" s="226">
        <f t="shared" si="13"/>
        <v>0</v>
      </c>
      <c r="J86" s="208"/>
    </row>
    <row r="87" spans="1:10" x14ac:dyDescent="0.2">
      <c r="A87" s="225"/>
      <c r="C87" s="171"/>
      <c r="D87" s="158"/>
      <c r="F87" s="172" t="str">
        <f>$F$23</f>
        <v>Month 10</v>
      </c>
      <c r="G87" s="132">
        <v>0</v>
      </c>
      <c r="H87" s="132">
        <f t="shared" si="12"/>
        <v>0</v>
      </c>
      <c r="I87" s="226">
        <f t="shared" si="13"/>
        <v>0</v>
      </c>
      <c r="J87" s="208"/>
    </row>
    <row r="88" spans="1:10" x14ac:dyDescent="0.2">
      <c r="A88" s="225" t="s">
        <v>191</v>
      </c>
      <c r="C88" s="169">
        <f>C78</f>
        <v>0</v>
      </c>
      <c r="D88" s="158"/>
      <c r="F88" s="172" t="str">
        <f>$F$24</f>
        <v>Month 11</v>
      </c>
      <c r="G88" s="132">
        <v>0</v>
      </c>
      <c r="H88" s="132">
        <f t="shared" si="12"/>
        <v>0</v>
      </c>
      <c r="I88" s="226">
        <f t="shared" si="13"/>
        <v>0</v>
      </c>
      <c r="J88" s="208"/>
    </row>
    <row r="89" spans="1:10" x14ac:dyDescent="0.2">
      <c r="A89" s="225" t="s">
        <v>192</v>
      </c>
      <c r="C89" s="169">
        <f>C82</f>
        <v>0</v>
      </c>
      <c r="D89" s="158"/>
      <c r="F89" s="172" t="str">
        <f>$F$25</f>
        <v>Month 12</v>
      </c>
      <c r="G89" s="132">
        <v>0</v>
      </c>
      <c r="H89" s="132">
        <f t="shared" si="12"/>
        <v>0</v>
      </c>
      <c r="I89" s="226">
        <f t="shared" si="13"/>
        <v>0</v>
      </c>
      <c r="J89" s="208"/>
    </row>
    <row r="90" spans="1:10" x14ac:dyDescent="0.2">
      <c r="A90" s="227"/>
      <c r="B90" s="228"/>
      <c r="C90" s="229"/>
      <c r="D90" s="229"/>
      <c r="E90" s="229"/>
      <c r="F90" s="230" t="s">
        <v>193</v>
      </c>
      <c r="G90" s="231">
        <f>SUM(G78:G89)</f>
        <v>0</v>
      </c>
      <c r="H90" s="231">
        <f>SUM(H78:H89)</f>
        <v>0</v>
      </c>
      <c r="I90" s="232">
        <f t="shared" ref="I90" si="14">SUM(I78:I89)</f>
        <v>0</v>
      </c>
      <c r="J90" s="208"/>
    </row>
    <row r="91" spans="1:10" x14ac:dyDescent="0.2">
      <c r="A91" s="210"/>
      <c r="B91" s="210"/>
      <c r="C91" s="210"/>
      <c r="D91" s="210"/>
      <c r="E91" s="210"/>
      <c r="F91" s="210"/>
      <c r="G91" s="210"/>
      <c r="H91" s="210"/>
      <c r="I91" s="210"/>
    </row>
    <row r="92" spans="1:10" x14ac:dyDescent="0.2">
      <c r="A92" s="216" t="s">
        <v>268</v>
      </c>
      <c r="B92" s="217"/>
      <c r="C92" s="218" t="s">
        <v>23</v>
      </c>
      <c r="D92" s="218" t="s">
        <v>24</v>
      </c>
      <c r="E92" s="219"/>
      <c r="F92" s="220"/>
      <c r="G92" s="221" t="s">
        <v>199</v>
      </c>
      <c r="H92" s="221" t="s">
        <v>200</v>
      </c>
      <c r="I92" s="222" t="s">
        <v>201</v>
      </c>
      <c r="J92" s="208"/>
    </row>
    <row r="93" spans="1:10" x14ac:dyDescent="0.2">
      <c r="A93" s="223" t="s">
        <v>32</v>
      </c>
      <c r="B93" s="167" t="s">
        <v>31</v>
      </c>
      <c r="C93" s="234"/>
      <c r="D93" s="135"/>
      <c r="F93" s="168" t="s">
        <v>292</v>
      </c>
      <c r="G93" s="135"/>
      <c r="H93" s="170">
        <v>0</v>
      </c>
      <c r="I93" s="224">
        <v>0</v>
      </c>
      <c r="J93" s="208"/>
    </row>
    <row r="94" spans="1:10" x14ac:dyDescent="0.2">
      <c r="A94" s="225" t="s">
        <v>25</v>
      </c>
      <c r="B94" s="233"/>
      <c r="C94" s="235"/>
      <c r="D94" s="211">
        <v>1</v>
      </c>
      <c r="F94" s="172" t="str">
        <f>$F$14</f>
        <v>Month 1</v>
      </c>
      <c r="G94" s="132">
        <v>0</v>
      </c>
      <c r="H94" s="132">
        <f t="shared" ref="H94:H105" si="15">IF($H$93=0%,G94,(1+$H$93)*G94)</f>
        <v>0</v>
      </c>
      <c r="I94" s="226">
        <f t="shared" ref="I94:I105" si="16">IF($I$93=0,H94,(1+$I$93)*H94)</f>
        <v>0</v>
      </c>
      <c r="J94" s="208"/>
    </row>
    <row r="95" spans="1:10" x14ac:dyDescent="0.2">
      <c r="A95" s="225"/>
      <c r="B95" s="214"/>
      <c r="C95" s="215"/>
      <c r="D95" s="158"/>
      <c r="F95" s="172" t="str">
        <f>$F$15</f>
        <v>Month 2</v>
      </c>
      <c r="G95" s="132">
        <v>0</v>
      </c>
      <c r="H95" s="132">
        <f t="shared" si="15"/>
        <v>0</v>
      </c>
      <c r="I95" s="226">
        <f t="shared" si="16"/>
        <v>0</v>
      </c>
      <c r="J95" s="208"/>
    </row>
    <row r="96" spans="1:10" x14ac:dyDescent="0.2">
      <c r="A96" s="236" t="s">
        <v>26</v>
      </c>
      <c r="B96" s="237">
        <v>0</v>
      </c>
      <c r="C96" s="208"/>
      <c r="D96" s="158"/>
      <c r="F96" s="172" t="str">
        <f>$F$16</f>
        <v>Month 3</v>
      </c>
      <c r="G96" s="132">
        <v>0</v>
      </c>
      <c r="H96" s="132">
        <f t="shared" si="15"/>
        <v>0</v>
      </c>
      <c r="I96" s="226">
        <f t="shared" si="16"/>
        <v>0</v>
      </c>
      <c r="J96" s="208"/>
    </row>
    <row r="97" spans="1:10" ht="14.25" x14ac:dyDescent="0.35">
      <c r="A97" s="236" t="s">
        <v>27</v>
      </c>
      <c r="B97" s="238">
        <v>0</v>
      </c>
      <c r="C97" s="208"/>
      <c r="D97" s="158"/>
      <c r="F97" s="172" t="str">
        <f>$F$17</f>
        <v>Month 4</v>
      </c>
      <c r="G97" s="132">
        <v>0</v>
      </c>
      <c r="H97" s="132">
        <f t="shared" si="15"/>
        <v>0</v>
      </c>
      <c r="I97" s="226">
        <f t="shared" si="16"/>
        <v>0</v>
      </c>
      <c r="J97" s="208"/>
    </row>
    <row r="98" spans="1:10" x14ac:dyDescent="0.2">
      <c r="A98" s="225" t="s">
        <v>28</v>
      </c>
      <c r="B98" s="215"/>
      <c r="C98" s="161">
        <f>+B96+B97</f>
        <v>0</v>
      </c>
      <c r="D98" s="158">
        <f>IF(C98=0,0,C98/C94)</f>
        <v>0</v>
      </c>
      <c r="F98" s="172" t="str">
        <f>$F$18</f>
        <v>Month 5</v>
      </c>
      <c r="G98" s="132">
        <v>0</v>
      </c>
      <c r="H98" s="132">
        <f t="shared" si="15"/>
        <v>0</v>
      </c>
      <c r="I98" s="226">
        <f t="shared" si="16"/>
        <v>0</v>
      </c>
      <c r="J98" s="208"/>
    </row>
    <row r="99" spans="1:10" x14ac:dyDescent="0.2">
      <c r="A99" s="225" t="s">
        <v>29</v>
      </c>
      <c r="C99" s="161">
        <f>C94-C98</f>
        <v>0</v>
      </c>
      <c r="D99" s="158">
        <f>IF(C99=0,0,C99/C94)</f>
        <v>0</v>
      </c>
      <c r="F99" s="172" t="str">
        <f>$F$19</f>
        <v>Month 6</v>
      </c>
      <c r="G99" s="132">
        <v>0</v>
      </c>
      <c r="H99" s="132">
        <f t="shared" si="15"/>
        <v>0</v>
      </c>
      <c r="I99" s="226">
        <f t="shared" si="16"/>
        <v>0</v>
      </c>
      <c r="J99" s="208"/>
    </row>
    <row r="100" spans="1:10" x14ac:dyDescent="0.2">
      <c r="A100" s="225"/>
      <c r="C100" s="161"/>
      <c r="D100" s="158"/>
      <c r="F100" s="172" t="str">
        <f>$F$20</f>
        <v>Month 7</v>
      </c>
      <c r="G100" s="132">
        <v>0</v>
      </c>
      <c r="H100" s="132">
        <f t="shared" si="15"/>
        <v>0</v>
      </c>
      <c r="I100" s="226">
        <f t="shared" si="16"/>
        <v>0</v>
      </c>
      <c r="J100" s="208"/>
    </row>
    <row r="101" spans="1:10" x14ac:dyDescent="0.2">
      <c r="A101" s="225" t="s">
        <v>189</v>
      </c>
      <c r="C101" s="169">
        <f>C94</f>
        <v>0</v>
      </c>
      <c r="D101" s="158"/>
      <c r="F101" s="172" t="str">
        <f>$F$21</f>
        <v>Month 8</v>
      </c>
      <c r="G101" s="132">
        <v>0</v>
      </c>
      <c r="H101" s="132">
        <f t="shared" si="15"/>
        <v>0</v>
      </c>
      <c r="I101" s="226">
        <f t="shared" si="16"/>
        <v>0</v>
      </c>
      <c r="J101" s="208"/>
    </row>
    <row r="102" spans="1:10" x14ac:dyDescent="0.2">
      <c r="A102" s="225" t="s">
        <v>190</v>
      </c>
      <c r="C102" s="169">
        <f>C98</f>
        <v>0</v>
      </c>
      <c r="D102" s="158"/>
      <c r="F102" s="172" t="str">
        <f>$F$22</f>
        <v>Month 9</v>
      </c>
      <c r="G102" s="132">
        <v>0</v>
      </c>
      <c r="H102" s="132">
        <f t="shared" si="15"/>
        <v>0</v>
      </c>
      <c r="I102" s="226">
        <f t="shared" si="16"/>
        <v>0</v>
      </c>
      <c r="J102" s="208"/>
    </row>
    <row r="103" spans="1:10" x14ac:dyDescent="0.2">
      <c r="A103" s="225"/>
      <c r="C103" s="171"/>
      <c r="D103" s="158"/>
      <c r="F103" s="172" t="str">
        <f>$F$23</f>
        <v>Month 10</v>
      </c>
      <c r="G103" s="132">
        <v>0</v>
      </c>
      <c r="H103" s="132">
        <f t="shared" si="15"/>
        <v>0</v>
      </c>
      <c r="I103" s="226">
        <f t="shared" si="16"/>
        <v>0</v>
      </c>
      <c r="J103" s="208"/>
    </row>
    <row r="104" spans="1:10" x14ac:dyDescent="0.2">
      <c r="A104" s="225" t="s">
        <v>191</v>
      </c>
      <c r="C104" s="169">
        <f>C94</f>
        <v>0</v>
      </c>
      <c r="D104" s="158"/>
      <c r="F104" s="172" t="str">
        <f>$F$24</f>
        <v>Month 11</v>
      </c>
      <c r="G104" s="132">
        <v>0</v>
      </c>
      <c r="H104" s="132">
        <f t="shared" si="15"/>
        <v>0</v>
      </c>
      <c r="I104" s="226">
        <f t="shared" si="16"/>
        <v>0</v>
      </c>
      <c r="J104" s="208"/>
    </row>
    <row r="105" spans="1:10" x14ac:dyDescent="0.2">
      <c r="A105" s="225" t="s">
        <v>192</v>
      </c>
      <c r="C105" s="169">
        <f>C98</f>
        <v>0</v>
      </c>
      <c r="D105" s="158"/>
      <c r="F105" s="172" t="str">
        <f>$F$25</f>
        <v>Month 12</v>
      </c>
      <c r="G105" s="132">
        <v>0</v>
      </c>
      <c r="H105" s="132">
        <f t="shared" si="15"/>
        <v>0</v>
      </c>
      <c r="I105" s="226">
        <f t="shared" si="16"/>
        <v>0</v>
      </c>
      <c r="J105" s="208"/>
    </row>
    <row r="106" spans="1:10" x14ac:dyDescent="0.2">
      <c r="A106" s="227"/>
      <c r="B106" s="228"/>
      <c r="C106" s="229"/>
      <c r="D106" s="229"/>
      <c r="E106" s="229"/>
      <c r="F106" s="230" t="s">
        <v>193</v>
      </c>
      <c r="G106" s="231">
        <f>SUM(G94:G105)</f>
        <v>0</v>
      </c>
      <c r="H106" s="231">
        <f>SUM(H94:H105)</f>
        <v>0</v>
      </c>
      <c r="I106" s="232">
        <f t="shared" ref="I106" si="17">SUM(I94:I105)</f>
        <v>0</v>
      </c>
      <c r="J106" s="208"/>
    </row>
    <row r="107" spans="1:10" x14ac:dyDescent="0.2">
      <c r="A107" s="210"/>
      <c r="B107" s="215"/>
      <c r="C107" s="210"/>
      <c r="D107" s="210"/>
      <c r="E107" s="210"/>
      <c r="F107" s="210"/>
      <c r="G107" s="210"/>
      <c r="H107" s="210"/>
      <c r="I107" s="210"/>
    </row>
  </sheetData>
  <phoneticPr fontId="0" type="noConversion"/>
  <pageMargins left="0.75" right="0.75" top="1" bottom="0.5" header="0.5" footer="0.5"/>
  <pageSetup orientation="portrait"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4"/>
  <sheetViews>
    <sheetView zoomScale="90" zoomScaleNormal="90" zoomScalePageLayoutView="90" workbookViewId="0">
      <selection activeCell="C3" sqref="C1:N1048576"/>
    </sheetView>
  </sheetViews>
  <sheetFormatPr defaultColWidth="8.85546875" defaultRowHeight="12" x14ac:dyDescent="0.2"/>
  <cols>
    <col min="1" max="1" width="2.7109375" style="127" customWidth="1"/>
    <col min="2" max="2" width="23.28515625" style="126" customWidth="1"/>
    <col min="3" max="12" width="10.7109375" style="126" hidden="1" customWidth="1"/>
    <col min="13" max="14" width="9" style="126" hidden="1" customWidth="1"/>
    <col min="15" max="15" width="12.42578125" style="126" bestFit="1" customWidth="1"/>
    <col min="16" max="16" width="8" style="158" bestFit="1" customWidth="1"/>
    <col min="17" max="17" width="4.42578125" style="126" customWidth="1"/>
    <col min="18" max="18" width="12.42578125" style="126" bestFit="1" customWidth="1"/>
    <col min="19" max="19" width="8" style="126" bestFit="1" customWidth="1"/>
    <col min="20" max="20" width="1.42578125" style="126" customWidth="1"/>
    <col min="21" max="21" width="12.42578125" style="126" bestFit="1" customWidth="1"/>
    <col min="22" max="22" width="8" style="126" bestFit="1" customWidth="1"/>
    <col min="23" max="16384" width="8.85546875" style="126"/>
  </cols>
  <sheetData>
    <row r="1" spans="1:30" ht="18" x14ac:dyDescent="0.25">
      <c r="A1" s="283" t="str">
        <f>Expenses!A1</f>
        <v>Name</v>
      </c>
      <c r="B1" s="284"/>
      <c r="C1" s="284"/>
      <c r="D1" s="284"/>
      <c r="E1" s="284"/>
      <c r="F1" s="284"/>
      <c r="G1" s="284"/>
      <c r="H1" s="284"/>
      <c r="I1" s="284"/>
      <c r="J1" s="284"/>
      <c r="K1" s="284"/>
      <c r="L1" s="284"/>
      <c r="M1" s="284"/>
      <c r="N1" s="284"/>
      <c r="O1" s="284"/>
      <c r="P1" s="284"/>
      <c r="Q1" s="284"/>
      <c r="R1" s="284"/>
      <c r="S1" s="284"/>
      <c r="T1" s="284"/>
      <c r="U1" s="284"/>
      <c r="V1" s="285"/>
    </row>
    <row r="2" spans="1:30" ht="17.25" customHeight="1" x14ac:dyDescent="0.2">
      <c r="A2" s="286" t="s">
        <v>69</v>
      </c>
      <c r="B2" s="287"/>
      <c r="C2" s="287"/>
      <c r="D2" s="287"/>
      <c r="E2" s="287"/>
      <c r="F2" s="287"/>
      <c r="G2" s="287"/>
      <c r="H2" s="287"/>
      <c r="I2" s="287"/>
      <c r="J2" s="287"/>
      <c r="K2" s="287"/>
      <c r="L2" s="287"/>
      <c r="M2" s="287"/>
      <c r="N2" s="287"/>
      <c r="O2" s="287"/>
      <c r="P2" s="287"/>
      <c r="Q2" s="287"/>
      <c r="R2" s="287"/>
      <c r="S2" s="287"/>
      <c r="T2" s="287"/>
      <c r="U2" s="287"/>
      <c r="V2" s="288"/>
    </row>
    <row r="3" spans="1:30" ht="5.25" customHeight="1" x14ac:dyDescent="0.2"/>
    <row r="4" spans="1:30" s="127" customFormat="1" x14ac:dyDescent="0.2">
      <c r="C4" s="173" t="str">
        <f>Revenue!F14</f>
        <v>Month 1</v>
      </c>
      <c r="D4" s="173" t="str">
        <f>Revenue!F15</f>
        <v>Month 2</v>
      </c>
      <c r="E4" s="173" t="str">
        <f>Revenue!F16</f>
        <v>Month 3</v>
      </c>
      <c r="F4" s="173" t="str">
        <f>Revenue!F17</f>
        <v>Month 4</v>
      </c>
      <c r="G4" s="173" t="str">
        <f>Revenue!F18</f>
        <v>Month 5</v>
      </c>
      <c r="H4" s="173" t="str">
        <f>Revenue!F19</f>
        <v>Month 6</v>
      </c>
      <c r="I4" s="173" t="str">
        <f>Revenue!F20</f>
        <v>Month 7</v>
      </c>
      <c r="J4" s="173" t="str">
        <f>Revenue!F21</f>
        <v>Month 8</v>
      </c>
      <c r="K4" s="173" t="str">
        <f>Revenue!F22</f>
        <v>Month 9</v>
      </c>
      <c r="L4" s="173" t="str">
        <f>Revenue!F23</f>
        <v>Month 10</v>
      </c>
      <c r="M4" s="173" t="str">
        <f>Revenue!F24</f>
        <v>Month 11</v>
      </c>
      <c r="N4" s="173" t="str">
        <f>Revenue!F25</f>
        <v>Month 12</v>
      </c>
      <c r="O4" s="173" t="s">
        <v>257</v>
      </c>
      <c r="P4" s="174" t="s">
        <v>71</v>
      </c>
      <c r="Q4" s="173"/>
      <c r="R4" s="173" t="s">
        <v>269</v>
      </c>
      <c r="S4" s="175" t="s">
        <v>71</v>
      </c>
      <c r="T4" s="173"/>
      <c r="U4" s="173" t="s">
        <v>270</v>
      </c>
      <c r="V4" s="175" t="s">
        <v>71</v>
      </c>
      <c r="W4" s="173"/>
      <c r="X4" s="173"/>
      <c r="Y4" s="173"/>
      <c r="Z4" s="173"/>
      <c r="AA4" s="173"/>
      <c r="AB4" s="173"/>
      <c r="AC4" s="173"/>
      <c r="AD4" s="174"/>
    </row>
    <row r="5" spans="1:30" x14ac:dyDescent="0.2">
      <c r="A5" s="127" t="s">
        <v>80</v>
      </c>
      <c r="AD5" s="158"/>
    </row>
    <row r="6" spans="1:30" x14ac:dyDescent="0.2">
      <c r="B6" s="126" t="str">
        <f>Revenue!A12</f>
        <v>Product / Service 1</v>
      </c>
      <c r="C6" s="139">
        <f>Revenue!$C$14*Revenue!$G14</f>
        <v>0</v>
      </c>
      <c r="D6" s="139">
        <f>Revenue!$C$14*Revenue!$G15</f>
        <v>0</v>
      </c>
      <c r="E6" s="139">
        <f>Revenue!$C$14*Revenue!$G16</f>
        <v>0</v>
      </c>
      <c r="F6" s="139">
        <f>Revenue!$C$14*Revenue!$G17</f>
        <v>0</v>
      </c>
      <c r="G6" s="139">
        <f>Revenue!$C$14*Revenue!$G18</f>
        <v>0</v>
      </c>
      <c r="H6" s="139">
        <f>Revenue!$C$14*Revenue!$G19</f>
        <v>0</v>
      </c>
      <c r="I6" s="139">
        <f>Revenue!$C$14*Revenue!$G20</f>
        <v>0</v>
      </c>
      <c r="J6" s="139">
        <f>Revenue!$C$14*Revenue!$G21</f>
        <v>0</v>
      </c>
      <c r="K6" s="139">
        <f>Revenue!$C$14*Revenue!$G22</f>
        <v>0</v>
      </c>
      <c r="L6" s="139">
        <f>Revenue!$C$14*Revenue!$G23</f>
        <v>0</v>
      </c>
      <c r="M6" s="139">
        <f>Revenue!$C$14*Revenue!$G24</f>
        <v>0</v>
      </c>
      <c r="N6" s="139">
        <f>Revenue!$C$14*Revenue!$G25</f>
        <v>0</v>
      </c>
      <c r="O6" s="176">
        <f t="shared" ref="O6:O12" si="0">SUM(C6:N6)</f>
        <v>0</v>
      </c>
      <c r="Q6" s="139"/>
      <c r="R6" s="176">
        <f>'Yr 2 Income Statement'!O7</f>
        <v>0</v>
      </c>
      <c r="S6" s="139"/>
      <c r="T6" s="139"/>
      <c r="U6" s="176">
        <f>'Yr 3 Income Statement'!O7</f>
        <v>0</v>
      </c>
      <c r="V6" s="139"/>
      <c r="W6" s="139"/>
      <c r="X6" s="139"/>
      <c r="Y6" s="139"/>
      <c r="Z6" s="139"/>
      <c r="AA6" s="139"/>
      <c r="AB6" s="139"/>
      <c r="AC6" s="176"/>
      <c r="AD6" s="158"/>
    </row>
    <row r="7" spans="1:30" x14ac:dyDescent="0.2">
      <c r="B7" s="126" t="str">
        <f>Revenue!A28</f>
        <v>Product / Service 2</v>
      </c>
      <c r="C7" s="139">
        <f>Revenue!$C$30*Revenue!$G30</f>
        <v>0</v>
      </c>
      <c r="D7" s="139">
        <f>Revenue!$C$30*Revenue!$G31</f>
        <v>0</v>
      </c>
      <c r="E7" s="139">
        <f>Revenue!$C$30*Revenue!$G32</f>
        <v>0</v>
      </c>
      <c r="F7" s="139">
        <f>Revenue!$C$30*Revenue!$G33</f>
        <v>0</v>
      </c>
      <c r="G7" s="139">
        <f>Revenue!$C$30*Revenue!$G34</f>
        <v>0</v>
      </c>
      <c r="H7" s="139">
        <f>Revenue!$C$30*Revenue!$G35</f>
        <v>0</v>
      </c>
      <c r="I7" s="139">
        <f>Revenue!$C$30*Revenue!$G36</f>
        <v>0</v>
      </c>
      <c r="J7" s="139">
        <f>Revenue!$C$30*Revenue!$G37</f>
        <v>0</v>
      </c>
      <c r="K7" s="139">
        <f>Revenue!$C$30*Revenue!$G38</f>
        <v>0</v>
      </c>
      <c r="L7" s="139">
        <f>Revenue!$C$30*Revenue!$G39</f>
        <v>0</v>
      </c>
      <c r="M7" s="139">
        <f>Revenue!$C$30*Revenue!$G40</f>
        <v>0</v>
      </c>
      <c r="N7" s="139">
        <f>Revenue!$C$30*Revenue!$G41</f>
        <v>0</v>
      </c>
      <c r="O7" s="176">
        <f t="shared" si="0"/>
        <v>0</v>
      </c>
      <c r="Q7" s="139"/>
      <c r="R7" s="176">
        <f>'Yr 2 Income Statement'!O8</f>
        <v>0</v>
      </c>
      <c r="S7" s="139"/>
      <c r="T7" s="139"/>
      <c r="U7" s="176">
        <f>'Yr 3 Income Statement'!O8</f>
        <v>0</v>
      </c>
      <c r="V7" s="139"/>
      <c r="W7" s="139"/>
      <c r="X7" s="139"/>
      <c r="Y7" s="139"/>
      <c r="Z7" s="139"/>
      <c r="AA7" s="139"/>
      <c r="AB7" s="139"/>
      <c r="AC7" s="176"/>
      <c r="AD7" s="158"/>
    </row>
    <row r="8" spans="1:30" x14ac:dyDescent="0.2">
      <c r="B8" s="126" t="str">
        <f>Revenue!A44</f>
        <v>Product / Service 3</v>
      </c>
      <c r="C8" s="139">
        <f>Revenue!$C$46*Revenue!$G46</f>
        <v>0</v>
      </c>
      <c r="D8" s="139">
        <f>Revenue!$C$46*Revenue!$G47</f>
        <v>0</v>
      </c>
      <c r="E8" s="139">
        <f>Revenue!$C$46*Revenue!$G48</f>
        <v>0</v>
      </c>
      <c r="F8" s="139">
        <f>Revenue!$C$46*Revenue!$G49</f>
        <v>0</v>
      </c>
      <c r="G8" s="139">
        <f>Revenue!$C$46*Revenue!$G50</f>
        <v>0</v>
      </c>
      <c r="H8" s="139">
        <f>Revenue!$C$46*Revenue!$G51</f>
        <v>0</v>
      </c>
      <c r="I8" s="139">
        <f>Revenue!$C$46*Revenue!$G52</f>
        <v>0</v>
      </c>
      <c r="J8" s="139">
        <f>Revenue!$C$46*Revenue!$G53</f>
        <v>0</v>
      </c>
      <c r="K8" s="139">
        <f>Revenue!$C$46*Revenue!$G54</f>
        <v>0</v>
      </c>
      <c r="L8" s="139">
        <f>Revenue!$C$46*Revenue!$G55</f>
        <v>0</v>
      </c>
      <c r="M8" s="139">
        <f>Revenue!$C$46*Revenue!$G56</f>
        <v>0</v>
      </c>
      <c r="N8" s="139">
        <f>Revenue!$C$46*Revenue!$G57</f>
        <v>0</v>
      </c>
      <c r="O8" s="176">
        <f t="shared" si="0"/>
        <v>0</v>
      </c>
      <c r="Q8" s="139"/>
      <c r="R8" s="176">
        <f>'Yr 2 Income Statement'!O9</f>
        <v>0</v>
      </c>
      <c r="S8" s="139"/>
      <c r="T8" s="139"/>
      <c r="U8" s="176">
        <f>'Yr 3 Income Statement'!O9</f>
        <v>0</v>
      </c>
      <c r="V8" s="139"/>
      <c r="W8" s="139"/>
      <c r="X8" s="139"/>
      <c r="Y8" s="139"/>
      <c r="Z8" s="139"/>
      <c r="AA8" s="139"/>
      <c r="AB8" s="139"/>
      <c r="AC8" s="176"/>
      <c r="AD8" s="158"/>
    </row>
    <row r="9" spans="1:30" x14ac:dyDescent="0.2">
      <c r="B9" s="126" t="str">
        <f>Revenue!A60</f>
        <v>Product / Service 4</v>
      </c>
      <c r="C9" s="139">
        <f>Revenue!$C$62*Revenue!$G62</f>
        <v>0</v>
      </c>
      <c r="D9" s="139">
        <f>Revenue!$C$62*Revenue!$G63</f>
        <v>0</v>
      </c>
      <c r="E9" s="139">
        <f>Revenue!$C$62*Revenue!$G64</f>
        <v>0</v>
      </c>
      <c r="F9" s="139">
        <f>Revenue!$C$62*Revenue!$G65</f>
        <v>0</v>
      </c>
      <c r="G9" s="139">
        <f>Revenue!$C$62*Revenue!$G66</f>
        <v>0</v>
      </c>
      <c r="H9" s="139">
        <f>Revenue!$C$62*Revenue!$G67</f>
        <v>0</v>
      </c>
      <c r="I9" s="139">
        <f>Revenue!$C$62*Revenue!$G68</f>
        <v>0</v>
      </c>
      <c r="J9" s="139">
        <f>Revenue!$C$62*Revenue!$G69</f>
        <v>0</v>
      </c>
      <c r="K9" s="139">
        <f>Revenue!$C$62*Revenue!$G70</f>
        <v>0</v>
      </c>
      <c r="L9" s="139">
        <f>Revenue!$C$62*Revenue!$G71</f>
        <v>0</v>
      </c>
      <c r="M9" s="139">
        <f>Revenue!$C$62*Revenue!$G72</f>
        <v>0</v>
      </c>
      <c r="N9" s="139">
        <f>Revenue!$C$62*Revenue!$G73</f>
        <v>0</v>
      </c>
      <c r="O9" s="176">
        <f t="shared" si="0"/>
        <v>0</v>
      </c>
      <c r="Q9" s="139"/>
      <c r="R9" s="176">
        <f>'Yr 2 Income Statement'!O10</f>
        <v>0</v>
      </c>
      <c r="S9" s="139"/>
      <c r="T9" s="139"/>
      <c r="U9" s="176">
        <f>'Yr 3 Income Statement'!O10</f>
        <v>0</v>
      </c>
      <c r="V9" s="139"/>
      <c r="W9" s="139"/>
      <c r="X9" s="139"/>
      <c r="Y9" s="139"/>
      <c r="Z9" s="139"/>
      <c r="AA9" s="139"/>
      <c r="AB9" s="139"/>
      <c r="AC9" s="176"/>
      <c r="AD9" s="158"/>
    </row>
    <row r="10" spans="1:30" x14ac:dyDescent="0.2">
      <c r="B10" s="126" t="str">
        <f>Revenue!A76</f>
        <v>Product / Service 5</v>
      </c>
      <c r="C10" s="139">
        <f>Revenue!$C$78*Revenue!$G78</f>
        <v>0</v>
      </c>
      <c r="D10" s="139">
        <f>Revenue!$C$78*Revenue!$G79</f>
        <v>0</v>
      </c>
      <c r="E10" s="139">
        <f>Revenue!$C$78*Revenue!$G80</f>
        <v>0</v>
      </c>
      <c r="F10" s="139">
        <f>Revenue!$C$78*Revenue!$G81</f>
        <v>0</v>
      </c>
      <c r="G10" s="139">
        <f>Revenue!$C$78*Revenue!$G82</f>
        <v>0</v>
      </c>
      <c r="H10" s="139">
        <f>Revenue!$C$78*Revenue!$G83</f>
        <v>0</v>
      </c>
      <c r="I10" s="139">
        <f>Revenue!$C$78*Revenue!$G84</f>
        <v>0</v>
      </c>
      <c r="J10" s="139">
        <f>Revenue!$C$78*Revenue!$G85</f>
        <v>0</v>
      </c>
      <c r="K10" s="139">
        <f>Revenue!$C$78*Revenue!$G86</f>
        <v>0</v>
      </c>
      <c r="L10" s="139">
        <f>Revenue!$C$78*Revenue!$G87</f>
        <v>0</v>
      </c>
      <c r="M10" s="139">
        <f>Revenue!$C$78*Revenue!$G88</f>
        <v>0</v>
      </c>
      <c r="N10" s="139">
        <f>Revenue!$C$78*Revenue!$G89</f>
        <v>0</v>
      </c>
      <c r="O10" s="176">
        <f t="shared" si="0"/>
        <v>0</v>
      </c>
      <c r="Q10" s="139"/>
      <c r="R10" s="176">
        <f>'Yr 2 Income Statement'!O11</f>
        <v>0</v>
      </c>
      <c r="S10" s="139"/>
      <c r="T10" s="139"/>
      <c r="U10" s="176">
        <f>'Yr 3 Income Statement'!O11</f>
        <v>0</v>
      </c>
      <c r="V10" s="139"/>
      <c r="W10" s="139"/>
      <c r="X10" s="139"/>
      <c r="Y10" s="139"/>
      <c r="Z10" s="139"/>
      <c r="AA10" s="139"/>
      <c r="AB10" s="139"/>
      <c r="AC10" s="176"/>
      <c r="AD10" s="158"/>
    </row>
    <row r="11" spans="1:30" ht="14.25" x14ac:dyDescent="0.35">
      <c r="B11" s="126" t="str">
        <f>Revenue!A92</f>
        <v>Product / Service 6</v>
      </c>
      <c r="C11" s="146">
        <f>Revenue!$C$94*Revenue!$G94</f>
        <v>0</v>
      </c>
      <c r="D11" s="146">
        <f>Revenue!$C$94*Revenue!$G95</f>
        <v>0</v>
      </c>
      <c r="E11" s="146">
        <f>Revenue!$C$94*Revenue!$G96</f>
        <v>0</v>
      </c>
      <c r="F11" s="146">
        <f>Revenue!$C$94*Revenue!$G97</f>
        <v>0</v>
      </c>
      <c r="G11" s="146">
        <f>Revenue!$C$94*Revenue!$G98</f>
        <v>0</v>
      </c>
      <c r="H11" s="146">
        <f>Revenue!$C$94*Revenue!$G99</f>
        <v>0</v>
      </c>
      <c r="I11" s="146">
        <f>Revenue!$C$94*Revenue!$G100</f>
        <v>0</v>
      </c>
      <c r="J11" s="146">
        <f>Revenue!$C$94*Revenue!$G101</f>
        <v>0</v>
      </c>
      <c r="K11" s="146">
        <f>Revenue!$C$94*Revenue!$G102</f>
        <v>0</v>
      </c>
      <c r="L11" s="146">
        <f>Revenue!$C$94*Revenue!$G103</f>
        <v>0</v>
      </c>
      <c r="M11" s="146">
        <f>Revenue!$C$94*Revenue!$G104</f>
        <v>0</v>
      </c>
      <c r="N11" s="146">
        <f>Revenue!$C$94*Revenue!$G105</f>
        <v>0</v>
      </c>
      <c r="O11" s="177">
        <f t="shared" si="0"/>
        <v>0</v>
      </c>
      <c r="Q11" s="146"/>
      <c r="R11" s="177">
        <f>'Yr 2 Income Statement'!O12</f>
        <v>0</v>
      </c>
      <c r="S11" s="146"/>
      <c r="T11" s="146"/>
      <c r="U11" s="177">
        <f>'Yr 3 Income Statement'!O12</f>
        <v>0</v>
      </c>
      <c r="V11" s="146"/>
      <c r="W11" s="146"/>
      <c r="X11" s="146"/>
      <c r="Y11" s="146"/>
      <c r="Z11" s="146"/>
      <c r="AA11" s="146"/>
      <c r="AB11" s="146"/>
      <c r="AC11" s="177"/>
      <c r="AD11" s="158"/>
    </row>
    <row r="12" spans="1:30" x14ac:dyDescent="0.2">
      <c r="A12" s="127" t="s">
        <v>72</v>
      </c>
      <c r="C12" s="176">
        <f>SUM(C6:C11)</f>
        <v>0</v>
      </c>
      <c r="D12" s="176">
        <f t="shared" ref="D12:N12" si="1">SUM(D6:D11)</f>
        <v>0</v>
      </c>
      <c r="E12" s="176">
        <f t="shared" si="1"/>
        <v>0</v>
      </c>
      <c r="F12" s="176">
        <f t="shared" si="1"/>
        <v>0</v>
      </c>
      <c r="G12" s="176">
        <f t="shared" si="1"/>
        <v>0</v>
      </c>
      <c r="H12" s="176">
        <f t="shared" si="1"/>
        <v>0</v>
      </c>
      <c r="I12" s="176">
        <f t="shared" si="1"/>
        <v>0</v>
      </c>
      <c r="J12" s="176">
        <f t="shared" si="1"/>
        <v>0</v>
      </c>
      <c r="K12" s="176">
        <f t="shared" si="1"/>
        <v>0</v>
      </c>
      <c r="L12" s="176">
        <f t="shared" si="1"/>
        <v>0</v>
      </c>
      <c r="M12" s="176">
        <f t="shared" si="1"/>
        <v>0</v>
      </c>
      <c r="N12" s="176">
        <f t="shared" si="1"/>
        <v>0</v>
      </c>
      <c r="O12" s="176">
        <f t="shared" si="0"/>
        <v>0</v>
      </c>
      <c r="P12" s="158">
        <v>1</v>
      </c>
      <c r="Q12" s="176"/>
      <c r="R12" s="176">
        <f>'Yr 2 Income Statement'!O13</f>
        <v>0</v>
      </c>
      <c r="S12" s="158">
        <f>'Yr 2 Income Statement'!P13</f>
        <v>1</v>
      </c>
      <c r="T12" s="176"/>
      <c r="U12" s="176">
        <f>'Yr 3 Income Statement'!O13</f>
        <v>0</v>
      </c>
      <c r="V12" s="158">
        <f>'Yr 3 Income Statement'!P13</f>
        <v>1</v>
      </c>
      <c r="W12" s="176"/>
      <c r="X12" s="176"/>
      <c r="Y12" s="176"/>
      <c r="Z12" s="176"/>
      <c r="AA12" s="176"/>
      <c r="AB12" s="176"/>
      <c r="AC12" s="176"/>
      <c r="AD12" s="158"/>
    </row>
    <row r="13" spans="1:30" x14ac:dyDescent="0.2">
      <c r="S13" s="158"/>
      <c r="V13" s="158"/>
      <c r="AD13" s="158"/>
    </row>
    <row r="14" spans="1:30" x14ac:dyDescent="0.2">
      <c r="A14" s="127" t="s">
        <v>81</v>
      </c>
      <c r="S14" s="158"/>
      <c r="V14" s="158"/>
      <c r="AD14" s="158"/>
    </row>
    <row r="15" spans="1:30" x14ac:dyDescent="0.2">
      <c r="B15" s="126" t="str">
        <f>B6</f>
        <v>Product / Service 1</v>
      </c>
      <c r="C15" s="176">
        <f>C6*Revenue!$D$18</f>
        <v>0</v>
      </c>
      <c r="D15" s="176">
        <f>D6*Revenue!$D$18</f>
        <v>0</v>
      </c>
      <c r="E15" s="176">
        <f>E6*Revenue!$D$18</f>
        <v>0</v>
      </c>
      <c r="F15" s="176">
        <f>F6*Revenue!$D$18</f>
        <v>0</v>
      </c>
      <c r="G15" s="176">
        <f>G6*Revenue!$D$18</f>
        <v>0</v>
      </c>
      <c r="H15" s="176">
        <f>H6*Revenue!$D$18</f>
        <v>0</v>
      </c>
      <c r="I15" s="176">
        <f>I6*Revenue!$D$18</f>
        <v>0</v>
      </c>
      <c r="J15" s="176">
        <f>J6*Revenue!$D$18</f>
        <v>0</v>
      </c>
      <c r="K15" s="176">
        <f>K6*Revenue!$D$18</f>
        <v>0</v>
      </c>
      <c r="L15" s="176">
        <f>L6*Revenue!$D$18</f>
        <v>0</v>
      </c>
      <c r="M15" s="176">
        <f>M6*Revenue!$D$18</f>
        <v>0</v>
      </c>
      <c r="N15" s="176">
        <f>N6*Revenue!$D$18</f>
        <v>0</v>
      </c>
      <c r="O15" s="176">
        <f>SUM(C15:N15)</f>
        <v>0</v>
      </c>
      <c r="Q15" s="139"/>
      <c r="R15" s="176">
        <f>'Yr 2 Income Statement'!O16</f>
        <v>0</v>
      </c>
      <c r="S15" s="158"/>
      <c r="T15" s="139"/>
      <c r="U15" s="176">
        <f>'Yr 3 Income Statement'!O16</f>
        <v>0</v>
      </c>
      <c r="V15" s="158"/>
      <c r="W15" s="139"/>
      <c r="X15" s="139"/>
      <c r="Y15" s="139"/>
      <c r="Z15" s="139"/>
      <c r="AA15" s="139"/>
      <c r="AB15" s="139"/>
      <c r="AC15" s="176"/>
      <c r="AD15" s="158"/>
    </row>
    <row r="16" spans="1:30" x14ac:dyDescent="0.2">
      <c r="B16" s="126" t="str">
        <f>B7</f>
        <v>Product / Service 2</v>
      </c>
      <c r="C16" s="176">
        <f>C7*Revenue!$D$34</f>
        <v>0</v>
      </c>
      <c r="D16" s="176">
        <f>D7*Revenue!$D$34</f>
        <v>0</v>
      </c>
      <c r="E16" s="176">
        <f>E7*Revenue!$D$34</f>
        <v>0</v>
      </c>
      <c r="F16" s="176">
        <f>F7*Revenue!$D$34</f>
        <v>0</v>
      </c>
      <c r="G16" s="176">
        <f>G7*Revenue!$D$34</f>
        <v>0</v>
      </c>
      <c r="H16" s="176">
        <f>H7*Revenue!$D$34</f>
        <v>0</v>
      </c>
      <c r="I16" s="176">
        <f>I7*Revenue!$D$34</f>
        <v>0</v>
      </c>
      <c r="J16" s="176">
        <f>J7*Revenue!$D$34</f>
        <v>0</v>
      </c>
      <c r="K16" s="176">
        <f>K7*Revenue!$D$34</f>
        <v>0</v>
      </c>
      <c r="L16" s="176">
        <f>L7*Revenue!$D$34</f>
        <v>0</v>
      </c>
      <c r="M16" s="176">
        <f>M7*Revenue!$D$34</f>
        <v>0</v>
      </c>
      <c r="N16" s="176">
        <f>N7*Revenue!$D$34</f>
        <v>0</v>
      </c>
      <c r="O16" s="176">
        <f>SUM(C16:N16)</f>
        <v>0</v>
      </c>
      <c r="Q16" s="139"/>
      <c r="R16" s="176">
        <f>'Yr 2 Income Statement'!O17</f>
        <v>0</v>
      </c>
      <c r="S16" s="158"/>
      <c r="T16" s="139"/>
      <c r="U16" s="176">
        <f>'Yr 3 Income Statement'!O17</f>
        <v>0</v>
      </c>
      <c r="V16" s="158"/>
      <c r="W16" s="139"/>
      <c r="X16" s="139"/>
      <c r="Y16" s="139"/>
      <c r="Z16" s="139"/>
      <c r="AA16" s="139"/>
      <c r="AB16" s="139"/>
      <c r="AC16" s="176"/>
      <c r="AD16" s="158"/>
    </row>
    <row r="17" spans="1:30" x14ac:dyDescent="0.2">
      <c r="B17" s="126" t="str">
        <f t="shared" ref="B17:B20" si="2">B8</f>
        <v>Product / Service 3</v>
      </c>
      <c r="C17" s="176">
        <f>C8*Revenue!$D$50</f>
        <v>0</v>
      </c>
      <c r="D17" s="176">
        <f>D8*Revenue!$D$50</f>
        <v>0</v>
      </c>
      <c r="E17" s="176">
        <f>E8*Revenue!$D$50</f>
        <v>0</v>
      </c>
      <c r="F17" s="176">
        <f>F8*Revenue!$D$50</f>
        <v>0</v>
      </c>
      <c r="G17" s="176">
        <f>G8*Revenue!$D$50</f>
        <v>0</v>
      </c>
      <c r="H17" s="176">
        <f>H8*Revenue!$D$50</f>
        <v>0</v>
      </c>
      <c r="I17" s="176">
        <f>I8*Revenue!$D$50</f>
        <v>0</v>
      </c>
      <c r="J17" s="176">
        <f>J8*Revenue!$D$50</f>
        <v>0</v>
      </c>
      <c r="K17" s="176">
        <f>K8*Revenue!$D$50</f>
        <v>0</v>
      </c>
      <c r="L17" s="176">
        <f>L8*Revenue!$D$50</f>
        <v>0</v>
      </c>
      <c r="M17" s="176">
        <f>M8*Revenue!$D$50</f>
        <v>0</v>
      </c>
      <c r="N17" s="176">
        <f>N8*Revenue!$D$50</f>
        <v>0</v>
      </c>
      <c r="O17" s="176">
        <f t="shared" ref="O17:O19" si="3">SUM(C17:N17)</f>
        <v>0</v>
      </c>
      <c r="Q17" s="139"/>
      <c r="R17" s="176">
        <f>'Yr 2 Income Statement'!O18</f>
        <v>0</v>
      </c>
      <c r="S17" s="158"/>
      <c r="T17" s="139"/>
      <c r="U17" s="176">
        <f>'Yr 3 Income Statement'!O18</f>
        <v>0</v>
      </c>
      <c r="V17" s="158"/>
      <c r="W17" s="139"/>
      <c r="X17" s="139"/>
      <c r="Y17" s="139"/>
      <c r="Z17" s="139"/>
      <c r="AA17" s="139"/>
      <c r="AB17" s="139"/>
      <c r="AC17" s="176"/>
      <c r="AD17" s="158"/>
    </row>
    <row r="18" spans="1:30" x14ac:dyDescent="0.2">
      <c r="B18" s="126" t="str">
        <f t="shared" si="2"/>
        <v>Product / Service 4</v>
      </c>
      <c r="C18" s="176">
        <f>C9*Revenue!$D$66</f>
        <v>0</v>
      </c>
      <c r="D18" s="176">
        <f>D9*Revenue!$D$66</f>
        <v>0</v>
      </c>
      <c r="E18" s="176">
        <f>E9*Revenue!$D$66</f>
        <v>0</v>
      </c>
      <c r="F18" s="176">
        <f>F9*Revenue!$D$66</f>
        <v>0</v>
      </c>
      <c r="G18" s="176">
        <f>G9*Revenue!$D$66</f>
        <v>0</v>
      </c>
      <c r="H18" s="176">
        <f>H9*Revenue!$D$66</f>
        <v>0</v>
      </c>
      <c r="I18" s="176">
        <f>I9*Revenue!$D$66</f>
        <v>0</v>
      </c>
      <c r="J18" s="176">
        <f>J9*Revenue!$D$66</f>
        <v>0</v>
      </c>
      <c r="K18" s="176">
        <f>K9*Revenue!$D$66</f>
        <v>0</v>
      </c>
      <c r="L18" s="176">
        <f>L9*Revenue!$D$66</f>
        <v>0</v>
      </c>
      <c r="M18" s="176">
        <f>M9*Revenue!$D$66</f>
        <v>0</v>
      </c>
      <c r="N18" s="176">
        <f>N9*Revenue!$D$66</f>
        <v>0</v>
      </c>
      <c r="O18" s="176">
        <f t="shared" si="3"/>
        <v>0</v>
      </c>
      <c r="Q18" s="139"/>
      <c r="R18" s="176">
        <f>'Yr 2 Income Statement'!O19</f>
        <v>0</v>
      </c>
      <c r="S18" s="158"/>
      <c r="T18" s="139"/>
      <c r="U18" s="176">
        <f>'Yr 3 Income Statement'!O19</f>
        <v>0</v>
      </c>
      <c r="V18" s="158"/>
      <c r="W18" s="139"/>
      <c r="X18" s="139"/>
      <c r="Y18" s="139"/>
      <c r="Z18" s="139"/>
      <c r="AA18" s="139"/>
      <c r="AB18" s="139"/>
      <c r="AC18" s="176"/>
      <c r="AD18" s="158"/>
    </row>
    <row r="19" spans="1:30" x14ac:dyDescent="0.2">
      <c r="B19" s="126" t="str">
        <f t="shared" si="2"/>
        <v>Product / Service 5</v>
      </c>
      <c r="C19" s="176">
        <f>C10*Revenue!$D$82</f>
        <v>0</v>
      </c>
      <c r="D19" s="176">
        <f>D10*Revenue!$D$82</f>
        <v>0</v>
      </c>
      <c r="E19" s="176">
        <f>E10*Revenue!$D$82</f>
        <v>0</v>
      </c>
      <c r="F19" s="176">
        <f>F10*Revenue!$D$82</f>
        <v>0</v>
      </c>
      <c r="G19" s="176">
        <f>G10*Revenue!$D$82</f>
        <v>0</v>
      </c>
      <c r="H19" s="176">
        <f>H10*Revenue!$D$82</f>
        <v>0</v>
      </c>
      <c r="I19" s="176">
        <f>I10*Revenue!$D$82</f>
        <v>0</v>
      </c>
      <c r="J19" s="176">
        <f>J10*Revenue!$D$82</f>
        <v>0</v>
      </c>
      <c r="K19" s="176">
        <f>K10*Revenue!$D$82</f>
        <v>0</v>
      </c>
      <c r="L19" s="176">
        <f>L10*Revenue!$D$82</f>
        <v>0</v>
      </c>
      <c r="M19" s="176">
        <f>M10*Revenue!$D$82</f>
        <v>0</v>
      </c>
      <c r="N19" s="176">
        <f>N10*Revenue!$D$82</f>
        <v>0</v>
      </c>
      <c r="O19" s="176">
        <f t="shared" si="3"/>
        <v>0</v>
      </c>
      <c r="Q19" s="139"/>
      <c r="R19" s="176">
        <f>'Yr 2 Income Statement'!O20</f>
        <v>0</v>
      </c>
      <c r="S19" s="158"/>
      <c r="T19" s="139"/>
      <c r="U19" s="176">
        <f>'Yr 3 Income Statement'!O20</f>
        <v>0</v>
      </c>
      <c r="V19" s="158"/>
      <c r="W19" s="139"/>
      <c r="X19" s="139"/>
      <c r="Y19" s="139"/>
      <c r="Z19" s="139"/>
      <c r="AA19" s="139"/>
      <c r="AB19" s="139"/>
      <c r="AC19" s="176"/>
      <c r="AD19" s="158"/>
    </row>
    <row r="20" spans="1:30" ht="14.25" x14ac:dyDescent="0.35">
      <c r="B20" s="126" t="str">
        <f t="shared" si="2"/>
        <v>Product / Service 6</v>
      </c>
      <c r="C20" s="177">
        <f>C11*Revenue!$D$98</f>
        <v>0</v>
      </c>
      <c r="D20" s="177">
        <f>D11*Revenue!$D$98</f>
        <v>0</v>
      </c>
      <c r="E20" s="177">
        <f>E11*Revenue!$D$98</f>
        <v>0</v>
      </c>
      <c r="F20" s="177">
        <f>F11*Revenue!$D$98</f>
        <v>0</v>
      </c>
      <c r="G20" s="177">
        <f>G11*Revenue!$D$98</f>
        <v>0</v>
      </c>
      <c r="H20" s="177">
        <f>H11*Revenue!$D$98</f>
        <v>0</v>
      </c>
      <c r="I20" s="177">
        <f>I11*Revenue!$D$98</f>
        <v>0</v>
      </c>
      <c r="J20" s="177">
        <f>J11*Revenue!$D$98</f>
        <v>0</v>
      </c>
      <c r="K20" s="177">
        <f>K11*Revenue!$D$98</f>
        <v>0</v>
      </c>
      <c r="L20" s="177">
        <f>L11*Revenue!$D$98</f>
        <v>0</v>
      </c>
      <c r="M20" s="177">
        <f>M11*Revenue!$D$98</f>
        <v>0</v>
      </c>
      <c r="N20" s="177">
        <f>N11*Revenue!$D$98</f>
        <v>0</v>
      </c>
      <c r="O20" s="177">
        <f>SUM(C20:N20)</f>
        <v>0</v>
      </c>
      <c r="Q20" s="146"/>
      <c r="R20" s="177">
        <f>'Yr 2 Income Statement'!O21</f>
        <v>0</v>
      </c>
      <c r="S20" s="178"/>
      <c r="T20" s="146"/>
      <c r="U20" s="177">
        <f>'Yr 3 Income Statement'!O21</f>
        <v>0</v>
      </c>
      <c r="V20" s="178"/>
      <c r="W20" s="146"/>
      <c r="X20" s="146"/>
      <c r="Y20" s="146"/>
      <c r="Z20" s="146"/>
      <c r="AA20" s="146"/>
      <c r="AB20" s="146"/>
      <c r="AC20" s="177"/>
      <c r="AD20" s="158"/>
    </row>
    <row r="21" spans="1:30" x14ac:dyDescent="0.2">
      <c r="A21" s="127" t="s">
        <v>74</v>
      </c>
      <c r="C21" s="176">
        <f>SUM(C15:C20)</f>
        <v>0</v>
      </c>
      <c r="D21" s="176">
        <f t="shared" ref="D21:N21" si="4">SUM(D15:D20)</f>
        <v>0</v>
      </c>
      <c r="E21" s="176">
        <f t="shared" si="4"/>
        <v>0</v>
      </c>
      <c r="F21" s="176">
        <f t="shared" si="4"/>
        <v>0</v>
      </c>
      <c r="G21" s="176">
        <f t="shared" si="4"/>
        <v>0</v>
      </c>
      <c r="H21" s="176">
        <f t="shared" si="4"/>
        <v>0</v>
      </c>
      <c r="I21" s="176">
        <f t="shared" si="4"/>
        <v>0</v>
      </c>
      <c r="J21" s="176">
        <f t="shared" si="4"/>
        <v>0</v>
      </c>
      <c r="K21" s="176">
        <f t="shared" si="4"/>
        <v>0</v>
      </c>
      <c r="L21" s="176">
        <f t="shared" si="4"/>
        <v>0</v>
      </c>
      <c r="M21" s="176">
        <f t="shared" si="4"/>
        <v>0</v>
      </c>
      <c r="N21" s="176">
        <f t="shared" si="4"/>
        <v>0</v>
      </c>
      <c r="O21" s="176">
        <f>SUM(C21:N21)</f>
        <v>0</v>
      </c>
      <c r="P21" s="158">
        <f>IF(O21=0,0,O21/O12)</f>
        <v>0</v>
      </c>
      <c r="Q21" s="176"/>
      <c r="R21" s="176">
        <f>'Yr 2 Income Statement'!O22</f>
        <v>0</v>
      </c>
      <c r="S21" s="158">
        <f>'Yr 2 Income Statement'!P22</f>
        <v>0</v>
      </c>
      <c r="T21" s="176"/>
      <c r="U21" s="176">
        <f>'Yr 3 Income Statement'!O22</f>
        <v>0</v>
      </c>
      <c r="V21" s="158">
        <f>'Yr 3 Income Statement'!P22</f>
        <v>0</v>
      </c>
      <c r="W21" s="176"/>
      <c r="X21" s="176"/>
      <c r="Y21" s="176"/>
      <c r="Z21" s="176"/>
      <c r="AA21" s="176"/>
      <c r="AB21" s="176"/>
      <c r="AC21" s="176"/>
      <c r="AD21" s="158"/>
    </row>
    <row r="22" spans="1:30" ht="5.25" customHeight="1" x14ac:dyDescent="0.2">
      <c r="S22" s="158"/>
      <c r="V22" s="158"/>
      <c r="AD22" s="158"/>
    </row>
    <row r="23" spans="1:30" x14ac:dyDescent="0.2">
      <c r="A23" s="127" t="s">
        <v>75</v>
      </c>
      <c r="C23" s="176">
        <f t="shared" ref="C23:N23" si="5">C12-C21</f>
        <v>0</v>
      </c>
      <c r="D23" s="176">
        <f t="shared" si="5"/>
        <v>0</v>
      </c>
      <c r="E23" s="176">
        <f t="shared" si="5"/>
        <v>0</v>
      </c>
      <c r="F23" s="176">
        <f t="shared" si="5"/>
        <v>0</v>
      </c>
      <c r="G23" s="176">
        <f t="shared" si="5"/>
        <v>0</v>
      </c>
      <c r="H23" s="176">
        <f t="shared" si="5"/>
        <v>0</v>
      </c>
      <c r="I23" s="176">
        <f t="shared" si="5"/>
        <v>0</v>
      </c>
      <c r="J23" s="176">
        <f t="shared" si="5"/>
        <v>0</v>
      </c>
      <c r="K23" s="176">
        <f t="shared" si="5"/>
        <v>0</v>
      </c>
      <c r="L23" s="176">
        <f t="shared" si="5"/>
        <v>0</v>
      </c>
      <c r="M23" s="176">
        <f t="shared" si="5"/>
        <v>0</v>
      </c>
      <c r="N23" s="176">
        <f t="shared" si="5"/>
        <v>0</v>
      </c>
      <c r="O23" s="176">
        <f>SUM(C23:N23)</f>
        <v>0</v>
      </c>
      <c r="P23" s="158">
        <f>IF(O23=0,0,O23/O12)</f>
        <v>0</v>
      </c>
      <c r="Q23" s="176"/>
      <c r="R23" s="176">
        <f>'Yr 2 Income Statement'!O24</f>
        <v>0</v>
      </c>
      <c r="S23" s="158">
        <f>'Yr 2 Income Statement'!P24</f>
        <v>0</v>
      </c>
      <c r="T23" s="176"/>
      <c r="U23" s="176">
        <f>'Yr 3 Income Statement'!O24</f>
        <v>0</v>
      </c>
      <c r="V23" s="158">
        <f>'Yr 3 Income Statement'!P24</f>
        <v>0</v>
      </c>
      <c r="W23" s="176"/>
      <c r="X23" s="176"/>
      <c r="Y23" s="176"/>
      <c r="Z23" s="176"/>
      <c r="AA23" s="176"/>
      <c r="AB23" s="176"/>
      <c r="AC23" s="176"/>
      <c r="AD23" s="158"/>
    </row>
    <row r="24" spans="1:30" x14ac:dyDescent="0.2">
      <c r="S24" s="158"/>
      <c r="V24" s="158"/>
      <c r="AD24" s="158"/>
    </row>
    <row r="25" spans="1:30" x14ac:dyDescent="0.2">
      <c r="A25" s="127" t="s">
        <v>79</v>
      </c>
      <c r="C25" s="139"/>
      <c r="D25" s="139"/>
      <c r="E25" s="139"/>
      <c r="F25" s="139"/>
      <c r="G25" s="139"/>
      <c r="H25" s="139"/>
      <c r="I25" s="139"/>
      <c r="J25" s="139"/>
      <c r="K25" s="139"/>
      <c r="L25" s="139"/>
      <c r="M25" s="139"/>
      <c r="N25" s="139"/>
      <c r="O25" s="139"/>
      <c r="Q25" s="139"/>
      <c r="R25" s="139"/>
      <c r="S25" s="158"/>
      <c r="T25" s="139"/>
      <c r="U25" s="139"/>
      <c r="V25" s="158"/>
      <c r="W25" s="139"/>
      <c r="X25" s="139"/>
      <c r="Y25" s="139"/>
      <c r="Z25" s="139"/>
      <c r="AA25" s="139"/>
      <c r="AB25" s="139"/>
      <c r="AC25" s="139"/>
      <c r="AD25" s="158"/>
    </row>
    <row r="26" spans="1:30" x14ac:dyDescent="0.2">
      <c r="B26" s="126" t="str">
        <f>'Monthly Budget'!B8</f>
        <v>Owner's Compensation</v>
      </c>
      <c r="C26" s="139">
        <f>+Expenses!C15</f>
        <v>0</v>
      </c>
      <c r="D26" s="139">
        <f>+C26</f>
        <v>0</v>
      </c>
      <c r="E26" s="139">
        <f t="shared" ref="E26:N26" si="6">+D26</f>
        <v>0</v>
      </c>
      <c r="F26" s="139">
        <f t="shared" si="6"/>
        <v>0</v>
      </c>
      <c r="G26" s="139">
        <f t="shared" si="6"/>
        <v>0</v>
      </c>
      <c r="H26" s="139">
        <f t="shared" si="6"/>
        <v>0</v>
      </c>
      <c r="I26" s="139">
        <f t="shared" si="6"/>
        <v>0</v>
      </c>
      <c r="J26" s="139">
        <f t="shared" si="6"/>
        <v>0</v>
      </c>
      <c r="K26" s="139">
        <f t="shared" si="6"/>
        <v>0</v>
      </c>
      <c r="L26" s="139">
        <f t="shared" si="6"/>
        <v>0</v>
      </c>
      <c r="M26" s="139">
        <f t="shared" si="6"/>
        <v>0</v>
      </c>
      <c r="N26" s="139">
        <f t="shared" si="6"/>
        <v>0</v>
      </c>
      <c r="O26" s="139">
        <f t="shared" ref="O26:O30" si="7">SUM(C26:N26)</f>
        <v>0</v>
      </c>
      <c r="Q26" s="139"/>
      <c r="R26" s="139">
        <f>'Yr 2 Income Statement'!O27</f>
        <v>0</v>
      </c>
      <c r="S26" s="158"/>
      <c r="T26" s="139"/>
      <c r="U26" s="139">
        <f>'Yr 3 Income Statement'!O27</f>
        <v>0</v>
      </c>
      <c r="V26" s="158"/>
      <c r="W26" s="139"/>
      <c r="X26" s="139"/>
      <c r="Y26" s="139"/>
      <c r="Z26" s="139"/>
      <c r="AA26" s="139"/>
      <c r="AB26" s="139"/>
      <c r="AC26" s="139"/>
      <c r="AD26" s="158"/>
    </row>
    <row r="27" spans="1:30" x14ac:dyDescent="0.2">
      <c r="B27" s="126" t="str">
        <f>'Monthly Budget'!B9</f>
        <v>Salaries</v>
      </c>
      <c r="C27" s="139">
        <f>+Expenses!C16</f>
        <v>0</v>
      </c>
      <c r="D27" s="139">
        <f>+C27</f>
        <v>0</v>
      </c>
      <c r="E27" s="139">
        <f t="shared" ref="E27:N27" si="8">+D27</f>
        <v>0</v>
      </c>
      <c r="F27" s="139">
        <f t="shared" si="8"/>
        <v>0</v>
      </c>
      <c r="G27" s="139">
        <f t="shared" si="8"/>
        <v>0</v>
      </c>
      <c r="H27" s="139">
        <f t="shared" si="8"/>
        <v>0</v>
      </c>
      <c r="I27" s="139">
        <f t="shared" si="8"/>
        <v>0</v>
      </c>
      <c r="J27" s="139">
        <f t="shared" si="8"/>
        <v>0</v>
      </c>
      <c r="K27" s="139">
        <f t="shared" si="8"/>
        <v>0</v>
      </c>
      <c r="L27" s="139">
        <f t="shared" si="8"/>
        <v>0</v>
      </c>
      <c r="M27" s="139">
        <f t="shared" si="8"/>
        <v>0</v>
      </c>
      <c r="N27" s="139">
        <f t="shared" si="8"/>
        <v>0</v>
      </c>
      <c r="O27" s="139">
        <f t="shared" si="7"/>
        <v>0</v>
      </c>
      <c r="Q27" s="139"/>
      <c r="R27" s="139">
        <f>'Yr 2 Income Statement'!O28</f>
        <v>0</v>
      </c>
      <c r="S27" s="158"/>
      <c r="T27" s="139"/>
      <c r="U27" s="139">
        <f>'Yr 3 Income Statement'!O28</f>
        <v>0</v>
      </c>
      <c r="V27" s="158"/>
      <c r="W27" s="139"/>
      <c r="X27" s="139"/>
      <c r="Y27" s="139"/>
      <c r="Z27" s="139"/>
      <c r="AA27" s="139"/>
      <c r="AB27" s="139"/>
      <c r="AC27" s="139"/>
      <c r="AD27" s="158"/>
    </row>
    <row r="28" spans="1:30" x14ac:dyDescent="0.2">
      <c r="B28" s="126" t="s">
        <v>89</v>
      </c>
      <c r="C28" s="139">
        <f>Expenses!C17</f>
        <v>0</v>
      </c>
      <c r="D28" s="139">
        <f t="shared" ref="D28:N29" si="9">C28</f>
        <v>0</v>
      </c>
      <c r="E28" s="139">
        <f t="shared" si="9"/>
        <v>0</v>
      </c>
      <c r="F28" s="139">
        <f t="shared" si="9"/>
        <v>0</v>
      </c>
      <c r="G28" s="139">
        <f t="shared" si="9"/>
        <v>0</v>
      </c>
      <c r="H28" s="139">
        <f t="shared" si="9"/>
        <v>0</v>
      </c>
      <c r="I28" s="139">
        <f t="shared" si="9"/>
        <v>0</v>
      </c>
      <c r="J28" s="139">
        <f t="shared" si="9"/>
        <v>0</v>
      </c>
      <c r="K28" s="139">
        <f t="shared" si="9"/>
        <v>0</v>
      </c>
      <c r="L28" s="139">
        <f t="shared" si="9"/>
        <v>0</v>
      </c>
      <c r="M28" s="139">
        <f t="shared" si="9"/>
        <v>0</v>
      </c>
      <c r="N28" s="139">
        <f t="shared" si="9"/>
        <v>0</v>
      </c>
      <c r="O28" s="139">
        <f t="shared" si="7"/>
        <v>0</v>
      </c>
      <c r="Q28" s="139"/>
      <c r="R28" s="139">
        <f>+'Yr 2 Income Statement'!O29</f>
        <v>0</v>
      </c>
      <c r="S28" s="158"/>
      <c r="T28" s="139"/>
      <c r="U28" s="139">
        <f>+'Yr 3 Income Statement'!O29</f>
        <v>0</v>
      </c>
      <c r="V28" s="158"/>
      <c r="W28" s="139"/>
      <c r="X28" s="139"/>
      <c r="Y28" s="139"/>
      <c r="Z28" s="139"/>
      <c r="AA28" s="139"/>
      <c r="AB28" s="139"/>
      <c r="AC28" s="139"/>
      <c r="AD28" s="158"/>
    </row>
    <row r="29" spans="1:30" ht="14.25" x14ac:dyDescent="0.35">
      <c r="B29" s="126" t="str">
        <f>'Monthly Budget'!B15</f>
        <v>Employee Benefit Programs</v>
      </c>
      <c r="C29" s="146">
        <f>Expenses!C18</f>
        <v>0</v>
      </c>
      <c r="D29" s="146">
        <f t="shared" si="9"/>
        <v>0</v>
      </c>
      <c r="E29" s="146">
        <f t="shared" si="9"/>
        <v>0</v>
      </c>
      <c r="F29" s="146">
        <f t="shared" si="9"/>
        <v>0</v>
      </c>
      <c r="G29" s="146">
        <f t="shared" si="9"/>
        <v>0</v>
      </c>
      <c r="H29" s="146">
        <f t="shared" si="9"/>
        <v>0</v>
      </c>
      <c r="I29" s="146">
        <f t="shared" si="9"/>
        <v>0</v>
      </c>
      <c r="J29" s="146">
        <f t="shared" si="9"/>
        <v>0</v>
      </c>
      <c r="K29" s="146">
        <f t="shared" si="9"/>
        <v>0</v>
      </c>
      <c r="L29" s="146">
        <f t="shared" si="9"/>
        <v>0</v>
      </c>
      <c r="M29" s="146">
        <f t="shared" si="9"/>
        <v>0</v>
      </c>
      <c r="N29" s="146">
        <f t="shared" si="9"/>
        <v>0</v>
      </c>
      <c r="O29" s="146">
        <f t="shared" si="7"/>
        <v>0</v>
      </c>
      <c r="Q29" s="146"/>
      <c r="R29" s="205">
        <f>Expenses!C18*(Expenses!C18*Expenses!B32*12)</f>
        <v>0</v>
      </c>
      <c r="S29" s="178"/>
      <c r="T29" s="146"/>
      <c r="U29" s="205">
        <f>Expenses!C18*(Expenses!C18*Expenses!B34*12)</f>
        <v>0</v>
      </c>
      <c r="V29" s="178"/>
      <c r="W29" s="146"/>
      <c r="X29" s="146"/>
      <c r="Y29" s="146"/>
      <c r="Z29" s="146"/>
      <c r="AA29" s="146"/>
      <c r="AB29" s="146"/>
      <c r="AC29" s="146"/>
      <c r="AD29" s="158"/>
    </row>
    <row r="30" spans="1:30" x14ac:dyDescent="0.2">
      <c r="A30" s="127" t="s">
        <v>17</v>
      </c>
      <c r="C30" s="139">
        <f t="shared" ref="C30:N30" si="10">SUM(C26:C29)</f>
        <v>0</v>
      </c>
      <c r="D30" s="139">
        <f t="shared" si="10"/>
        <v>0</v>
      </c>
      <c r="E30" s="139">
        <f t="shared" si="10"/>
        <v>0</v>
      </c>
      <c r="F30" s="139">
        <f t="shared" si="10"/>
        <v>0</v>
      </c>
      <c r="G30" s="139">
        <f t="shared" si="10"/>
        <v>0</v>
      </c>
      <c r="H30" s="139">
        <f t="shared" si="10"/>
        <v>0</v>
      </c>
      <c r="I30" s="139">
        <f t="shared" si="10"/>
        <v>0</v>
      </c>
      <c r="J30" s="139">
        <f t="shared" si="10"/>
        <v>0</v>
      </c>
      <c r="K30" s="139">
        <f t="shared" si="10"/>
        <v>0</v>
      </c>
      <c r="L30" s="139">
        <f t="shared" si="10"/>
        <v>0</v>
      </c>
      <c r="M30" s="139">
        <f t="shared" si="10"/>
        <v>0</v>
      </c>
      <c r="N30" s="139">
        <f t="shared" si="10"/>
        <v>0</v>
      </c>
      <c r="O30" s="139">
        <f t="shared" si="7"/>
        <v>0</v>
      </c>
      <c r="P30" s="158">
        <f>IF(O30=0,0,O30/O12)</f>
        <v>0</v>
      </c>
      <c r="Q30" s="139"/>
      <c r="R30" s="204">
        <f>SUM(R26:R29)</f>
        <v>0</v>
      </c>
      <c r="S30" s="158" t="e">
        <f>+R30/R12</f>
        <v>#DIV/0!</v>
      </c>
      <c r="T30" s="139"/>
      <c r="U30" s="204">
        <f>SUM(U26:U29)</f>
        <v>0</v>
      </c>
      <c r="V30" s="158" t="e">
        <f>+U30/U12</f>
        <v>#DIV/0!</v>
      </c>
      <c r="W30" s="139"/>
      <c r="X30" s="139"/>
      <c r="Y30" s="139"/>
      <c r="Z30" s="139"/>
      <c r="AA30" s="139"/>
      <c r="AB30" s="139"/>
      <c r="AC30" s="139"/>
      <c r="AD30" s="158"/>
    </row>
    <row r="31" spans="1:30" ht="6" customHeight="1" x14ac:dyDescent="0.2">
      <c r="C31" s="139"/>
      <c r="D31" s="139"/>
      <c r="E31" s="139"/>
      <c r="F31" s="139"/>
      <c r="G31" s="139"/>
      <c r="H31" s="139"/>
      <c r="I31" s="139"/>
      <c r="J31" s="139"/>
      <c r="K31" s="139"/>
      <c r="L31" s="139"/>
      <c r="M31" s="139"/>
      <c r="N31" s="139"/>
      <c r="O31" s="139"/>
      <c r="Q31" s="139"/>
      <c r="R31" s="139"/>
      <c r="S31" s="158"/>
      <c r="T31" s="139"/>
      <c r="U31" s="139"/>
      <c r="V31" s="158"/>
      <c r="W31" s="139"/>
      <c r="X31" s="139"/>
      <c r="Y31" s="139"/>
      <c r="Z31" s="139"/>
      <c r="AA31" s="139"/>
      <c r="AB31" s="139"/>
      <c r="AC31" s="139"/>
      <c r="AD31" s="158"/>
    </row>
    <row r="32" spans="1:30" x14ac:dyDescent="0.2">
      <c r="A32" s="127" t="s">
        <v>78</v>
      </c>
      <c r="C32" s="139"/>
      <c r="D32" s="139"/>
      <c r="E32" s="139"/>
      <c r="F32" s="139"/>
      <c r="G32" s="139"/>
      <c r="H32" s="139"/>
      <c r="I32" s="139"/>
      <c r="J32" s="139"/>
      <c r="K32" s="139"/>
      <c r="L32" s="139"/>
      <c r="M32" s="139"/>
      <c r="N32" s="139"/>
      <c r="O32" s="139"/>
      <c r="Q32" s="139"/>
      <c r="R32" s="139"/>
      <c r="S32" s="158"/>
      <c r="T32" s="139"/>
      <c r="U32" s="139"/>
      <c r="V32" s="158"/>
      <c r="W32" s="139"/>
      <c r="X32" s="139"/>
      <c r="Y32" s="139"/>
      <c r="Z32" s="139"/>
      <c r="AA32" s="139"/>
      <c r="AB32" s="139"/>
      <c r="AC32" s="139"/>
      <c r="AD32" s="158"/>
    </row>
    <row r="33" spans="1:30" x14ac:dyDescent="0.2">
      <c r="B33" s="126" t="str">
        <f>+Expenses!A21</f>
        <v>Expense 1</v>
      </c>
      <c r="C33" s="139">
        <f>'Monthly Budget'!D19</f>
        <v>0</v>
      </c>
      <c r="D33" s="139">
        <f>C33</f>
        <v>0</v>
      </c>
      <c r="E33" s="139">
        <f t="shared" ref="E33:N33" si="11">D33</f>
        <v>0</v>
      </c>
      <c r="F33" s="139">
        <f t="shared" si="11"/>
        <v>0</v>
      </c>
      <c r="G33" s="139">
        <f t="shared" si="11"/>
        <v>0</v>
      </c>
      <c r="H33" s="139">
        <f t="shared" si="11"/>
        <v>0</v>
      </c>
      <c r="I33" s="139">
        <f t="shared" si="11"/>
        <v>0</v>
      </c>
      <c r="J33" s="139">
        <f t="shared" si="11"/>
        <v>0</v>
      </c>
      <c r="K33" s="139">
        <f t="shared" si="11"/>
        <v>0</v>
      </c>
      <c r="L33" s="139">
        <f t="shared" si="11"/>
        <v>0</v>
      </c>
      <c r="M33" s="139">
        <f t="shared" si="11"/>
        <v>0</v>
      </c>
      <c r="N33" s="139">
        <f t="shared" si="11"/>
        <v>0</v>
      </c>
      <c r="O33" s="139">
        <f>SUM(C33:N33)</f>
        <v>0</v>
      </c>
      <c r="Q33" s="139"/>
      <c r="R33" s="139">
        <f>'Yr 2 Income Statement'!O34</f>
        <v>0</v>
      </c>
      <c r="S33" s="158"/>
      <c r="T33" s="139"/>
      <c r="U33" s="139">
        <f>'Yr 3 Income Statement'!O34</f>
        <v>0</v>
      </c>
      <c r="V33" s="158"/>
      <c r="W33" s="139"/>
      <c r="X33" s="139"/>
      <c r="Y33" s="139"/>
      <c r="Z33" s="139"/>
      <c r="AA33" s="139"/>
      <c r="AB33" s="139"/>
      <c r="AC33" s="139"/>
      <c r="AD33" s="158"/>
    </row>
    <row r="34" spans="1:30" x14ac:dyDescent="0.2">
      <c r="B34" s="126" t="str">
        <f>+Expenses!A22</f>
        <v>Expense 2</v>
      </c>
      <c r="C34" s="139">
        <f>'Monthly Budget'!D20</f>
        <v>0</v>
      </c>
      <c r="D34" s="139">
        <f t="shared" ref="D34:N40" si="12">C34</f>
        <v>0</v>
      </c>
      <c r="E34" s="139">
        <f t="shared" si="12"/>
        <v>0</v>
      </c>
      <c r="F34" s="139">
        <f t="shared" si="12"/>
        <v>0</v>
      </c>
      <c r="G34" s="139">
        <f t="shared" si="12"/>
        <v>0</v>
      </c>
      <c r="H34" s="139">
        <f t="shared" si="12"/>
        <v>0</v>
      </c>
      <c r="I34" s="139">
        <f t="shared" si="12"/>
        <v>0</v>
      </c>
      <c r="J34" s="139">
        <f t="shared" si="12"/>
        <v>0</v>
      </c>
      <c r="K34" s="139">
        <f t="shared" si="12"/>
        <v>0</v>
      </c>
      <c r="L34" s="139">
        <f t="shared" si="12"/>
        <v>0</v>
      </c>
      <c r="M34" s="139">
        <f t="shared" si="12"/>
        <v>0</v>
      </c>
      <c r="N34" s="139">
        <f t="shared" si="12"/>
        <v>0</v>
      </c>
      <c r="O34" s="139">
        <f t="shared" ref="O34:O41" si="13">SUM(C34:N34)</f>
        <v>0</v>
      </c>
      <c r="Q34" s="139"/>
      <c r="R34" s="139">
        <f>'Yr 2 Income Statement'!O35</f>
        <v>0</v>
      </c>
      <c r="S34" s="158"/>
      <c r="T34" s="139"/>
      <c r="U34" s="139">
        <f>'Yr 3 Income Statement'!O35</f>
        <v>0</v>
      </c>
      <c r="V34" s="158"/>
      <c r="W34" s="139"/>
      <c r="X34" s="139"/>
      <c r="Y34" s="139"/>
      <c r="Z34" s="139"/>
      <c r="AA34" s="139"/>
      <c r="AB34" s="139"/>
      <c r="AC34" s="139"/>
      <c r="AD34" s="158"/>
    </row>
    <row r="35" spans="1:30" x14ac:dyDescent="0.2">
      <c r="B35" s="126" t="str">
        <f>+Expenses!A23</f>
        <v>Expense 3</v>
      </c>
      <c r="C35" s="139">
        <f>'Monthly Budget'!D21</f>
        <v>0</v>
      </c>
      <c r="D35" s="139">
        <f t="shared" si="12"/>
        <v>0</v>
      </c>
      <c r="E35" s="139">
        <f t="shared" si="12"/>
        <v>0</v>
      </c>
      <c r="F35" s="139">
        <f t="shared" si="12"/>
        <v>0</v>
      </c>
      <c r="G35" s="139">
        <f t="shared" si="12"/>
        <v>0</v>
      </c>
      <c r="H35" s="139">
        <f t="shared" si="12"/>
        <v>0</v>
      </c>
      <c r="I35" s="139">
        <f t="shared" si="12"/>
        <v>0</v>
      </c>
      <c r="J35" s="139">
        <f t="shared" si="12"/>
        <v>0</v>
      </c>
      <c r="K35" s="139">
        <f t="shared" si="12"/>
        <v>0</v>
      </c>
      <c r="L35" s="139">
        <f t="shared" si="12"/>
        <v>0</v>
      </c>
      <c r="M35" s="139">
        <f t="shared" si="12"/>
        <v>0</v>
      </c>
      <c r="N35" s="139">
        <f t="shared" si="12"/>
        <v>0</v>
      </c>
      <c r="O35" s="139">
        <f t="shared" si="13"/>
        <v>0</v>
      </c>
      <c r="Q35" s="139"/>
      <c r="R35" s="139">
        <f>'Yr 2 Income Statement'!O36</f>
        <v>0</v>
      </c>
      <c r="S35" s="158"/>
      <c r="T35" s="139"/>
      <c r="U35" s="139">
        <f>'Yr 3 Income Statement'!O36</f>
        <v>0</v>
      </c>
      <c r="V35" s="158"/>
      <c r="W35" s="139"/>
      <c r="X35" s="139"/>
      <c r="Y35" s="139"/>
      <c r="Z35" s="139"/>
      <c r="AA35" s="139"/>
      <c r="AB35" s="139"/>
      <c r="AC35" s="139"/>
      <c r="AD35" s="158"/>
    </row>
    <row r="36" spans="1:30" x14ac:dyDescent="0.2">
      <c r="B36" s="126" t="str">
        <f>+Expenses!A24</f>
        <v>Expense 4</v>
      </c>
      <c r="C36" s="139">
        <f>'Monthly Budget'!D22</f>
        <v>0</v>
      </c>
      <c r="D36" s="139">
        <f t="shared" si="12"/>
        <v>0</v>
      </c>
      <c r="E36" s="139">
        <f t="shared" si="12"/>
        <v>0</v>
      </c>
      <c r="F36" s="139">
        <f t="shared" si="12"/>
        <v>0</v>
      </c>
      <c r="G36" s="139">
        <f t="shared" si="12"/>
        <v>0</v>
      </c>
      <c r="H36" s="139">
        <f t="shared" si="12"/>
        <v>0</v>
      </c>
      <c r="I36" s="139">
        <f t="shared" si="12"/>
        <v>0</v>
      </c>
      <c r="J36" s="139">
        <f t="shared" si="12"/>
        <v>0</v>
      </c>
      <c r="K36" s="139">
        <f t="shared" si="12"/>
        <v>0</v>
      </c>
      <c r="L36" s="139">
        <f t="shared" si="12"/>
        <v>0</v>
      </c>
      <c r="M36" s="139">
        <f t="shared" si="12"/>
        <v>0</v>
      </c>
      <c r="N36" s="139">
        <f t="shared" si="12"/>
        <v>0</v>
      </c>
      <c r="O36" s="139">
        <f t="shared" si="13"/>
        <v>0</v>
      </c>
      <c r="Q36" s="139"/>
      <c r="R36" s="139">
        <f>'Yr 2 Income Statement'!O37</f>
        <v>0</v>
      </c>
      <c r="S36" s="158"/>
      <c r="T36" s="139"/>
      <c r="U36" s="139">
        <f>'Yr 3 Income Statement'!O37</f>
        <v>0</v>
      </c>
      <c r="V36" s="158"/>
      <c r="W36" s="139"/>
      <c r="X36" s="139"/>
      <c r="Y36" s="139"/>
      <c r="Z36" s="139"/>
      <c r="AA36" s="139"/>
      <c r="AB36" s="139"/>
      <c r="AC36" s="139"/>
      <c r="AD36" s="158"/>
    </row>
    <row r="37" spans="1:30" x14ac:dyDescent="0.2">
      <c r="B37" s="126" t="str">
        <f>+Expenses!A25</f>
        <v>Expense 5</v>
      </c>
      <c r="C37" s="139">
        <f>'Monthly Budget'!D23</f>
        <v>0</v>
      </c>
      <c r="D37" s="139">
        <f t="shared" si="12"/>
        <v>0</v>
      </c>
      <c r="E37" s="139">
        <f t="shared" si="12"/>
        <v>0</v>
      </c>
      <c r="F37" s="139">
        <f t="shared" si="12"/>
        <v>0</v>
      </c>
      <c r="G37" s="139">
        <f t="shared" si="12"/>
        <v>0</v>
      </c>
      <c r="H37" s="139">
        <f t="shared" si="12"/>
        <v>0</v>
      </c>
      <c r="I37" s="139">
        <f t="shared" si="12"/>
        <v>0</v>
      </c>
      <c r="J37" s="139">
        <f t="shared" si="12"/>
        <v>0</v>
      </c>
      <c r="K37" s="139">
        <f t="shared" si="12"/>
        <v>0</v>
      </c>
      <c r="L37" s="139">
        <f t="shared" si="12"/>
        <v>0</v>
      </c>
      <c r="M37" s="139">
        <f t="shared" si="12"/>
        <v>0</v>
      </c>
      <c r="N37" s="139">
        <f t="shared" si="12"/>
        <v>0</v>
      </c>
      <c r="O37" s="139">
        <f t="shared" si="13"/>
        <v>0</v>
      </c>
      <c r="Q37" s="139"/>
      <c r="R37" s="139">
        <f>'Yr 2 Income Statement'!O38</f>
        <v>0</v>
      </c>
      <c r="S37" s="158"/>
      <c r="T37" s="139"/>
      <c r="U37" s="139">
        <f>'Yr 3 Income Statement'!O38</f>
        <v>0</v>
      </c>
      <c r="V37" s="158"/>
      <c r="W37" s="139"/>
      <c r="X37" s="139"/>
      <c r="Y37" s="139"/>
      <c r="Z37" s="139"/>
      <c r="AA37" s="139"/>
      <c r="AB37" s="139"/>
      <c r="AC37" s="139"/>
      <c r="AD37" s="158"/>
    </row>
    <row r="38" spans="1:30" x14ac:dyDescent="0.2">
      <c r="B38" s="126" t="str">
        <f>+Expenses!A26</f>
        <v>Expense 6</v>
      </c>
      <c r="C38" s="139">
        <f>'Monthly Budget'!D24</f>
        <v>0</v>
      </c>
      <c r="D38" s="139">
        <f t="shared" si="12"/>
        <v>0</v>
      </c>
      <c r="E38" s="139">
        <f t="shared" si="12"/>
        <v>0</v>
      </c>
      <c r="F38" s="139">
        <f t="shared" si="12"/>
        <v>0</v>
      </c>
      <c r="G38" s="139">
        <f t="shared" si="12"/>
        <v>0</v>
      </c>
      <c r="H38" s="139">
        <f t="shared" si="12"/>
        <v>0</v>
      </c>
      <c r="I38" s="139">
        <f t="shared" si="12"/>
        <v>0</v>
      </c>
      <c r="J38" s="139">
        <f t="shared" si="12"/>
        <v>0</v>
      </c>
      <c r="K38" s="139">
        <f t="shared" si="12"/>
        <v>0</v>
      </c>
      <c r="L38" s="139">
        <f t="shared" si="12"/>
        <v>0</v>
      </c>
      <c r="M38" s="139">
        <f t="shared" si="12"/>
        <v>0</v>
      </c>
      <c r="N38" s="139">
        <f t="shared" si="12"/>
        <v>0</v>
      </c>
      <c r="O38" s="139">
        <f t="shared" si="13"/>
        <v>0</v>
      </c>
      <c r="Q38" s="139"/>
      <c r="R38" s="139">
        <f>'Yr 2 Income Statement'!O39</f>
        <v>0</v>
      </c>
      <c r="S38" s="158"/>
      <c r="T38" s="139"/>
      <c r="U38" s="139">
        <f>'Yr 3 Income Statement'!O39</f>
        <v>0</v>
      </c>
      <c r="V38" s="158"/>
      <c r="W38" s="139"/>
      <c r="X38" s="139"/>
      <c r="Y38" s="139"/>
      <c r="Z38" s="139"/>
      <c r="AA38" s="139"/>
      <c r="AB38" s="139"/>
      <c r="AC38" s="139"/>
      <c r="AD38" s="158"/>
    </row>
    <row r="39" spans="1:30" x14ac:dyDescent="0.2">
      <c r="B39" s="128" t="s">
        <v>265</v>
      </c>
      <c r="C39" s="142">
        <f>IF(Expenses!$E$28&gt;0,Expenses!$I$30,0)</f>
        <v>0</v>
      </c>
      <c r="D39" s="142">
        <f>IF(Expenses!$E$28&gt;0,Expenses!$I$30,0)</f>
        <v>0</v>
      </c>
      <c r="E39" s="142">
        <f>IF(Expenses!$E$28&gt;0,Expenses!$I$30,0)</f>
        <v>0</v>
      </c>
      <c r="F39" s="142">
        <f>IF(Expenses!$E$28&gt;0,Expenses!$I$30,0)</f>
        <v>0</v>
      </c>
      <c r="G39" s="142">
        <f>IF(Expenses!$E$28&gt;0,Expenses!$I$30,0)</f>
        <v>0</v>
      </c>
      <c r="H39" s="142">
        <f>IF(Expenses!$E$28&gt;0,Expenses!$I$30,0)</f>
        <v>0</v>
      </c>
      <c r="I39" s="142">
        <f>IF(Expenses!$E$28&gt;0,Expenses!$I$30,0)</f>
        <v>0</v>
      </c>
      <c r="J39" s="142">
        <f>IF(Expenses!$E$28&gt;0,Expenses!$I$30,0)</f>
        <v>0</v>
      </c>
      <c r="K39" s="142">
        <f>IF(Expenses!$E$28&gt;0,Expenses!$I$30,0)</f>
        <v>0</v>
      </c>
      <c r="L39" s="142">
        <f>IF(Expenses!$E$28&gt;0,Expenses!$I$30,0)</f>
        <v>0</v>
      </c>
      <c r="M39" s="142">
        <f>IF(Expenses!$E$28&gt;0,Expenses!$I$30,0)</f>
        <v>0</v>
      </c>
      <c r="N39" s="142">
        <f>IF(Expenses!$E$28&gt;0,Expenses!$I$30,0)</f>
        <v>0</v>
      </c>
      <c r="O39" s="142">
        <f>SUM(C39:N39)</f>
        <v>0</v>
      </c>
      <c r="Q39" s="142"/>
      <c r="R39" s="139">
        <f>'Yr 2 Income Statement'!O40</f>
        <v>0</v>
      </c>
      <c r="S39" s="179"/>
      <c r="T39" s="142"/>
      <c r="U39" s="139">
        <f>'Yr 3 Income Statement'!O40</f>
        <v>0</v>
      </c>
      <c r="V39" s="179"/>
      <c r="W39" s="142"/>
      <c r="X39" s="142"/>
      <c r="Y39" s="142"/>
      <c r="Z39" s="142"/>
      <c r="AA39" s="142"/>
      <c r="AB39" s="142"/>
      <c r="AC39" s="142"/>
      <c r="AD39" s="158"/>
    </row>
    <row r="40" spans="1:30" ht="14.25" x14ac:dyDescent="0.35">
      <c r="B40" s="126" t="s">
        <v>39</v>
      </c>
      <c r="C40" s="146">
        <f>Expenses!H14</f>
        <v>0</v>
      </c>
      <c r="D40" s="146">
        <f>C40</f>
        <v>0</v>
      </c>
      <c r="E40" s="146">
        <f t="shared" si="12"/>
        <v>0</v>
      </c>
      <c r="F40" s="146">
        <f t="shared" si="12"/>
        <v>0</v>
      </c>
      <c r="G40" s="146">
        <f t="shared" si="12"/>
        <v>0</v>
      </c>
      <c r="H40" s="146">
        <f t="shared" si="12"/>
        <v>0</v>
      </c>
      <c r="I40" s="146">
        <f t="shared" si="12"/>
        <v>0</v>
      </c>
      <c r="J40" s="146">
        <f t="shared" si="12"/>
        <v>0</v>
      </c>
      <c r="K40" s="146">
        <f t="shared" si="12"/>
        <v>0</v>
      </c>
      <c r="L40" s="146">
        <f t="shared" si="12"/>
        <v>0</v>
      </c>
      <c r="M40" s="146">
        <f t="shared" si="12"/>
        <v>0</v>
      </c>
      <c r="N40" s="146">
        <f t="shared" si="12"/>
        <v>0</v>
      </c>
      <c r="O40" s="146">
        <f t="shared" si="13"/>
        <v>0</v>
      </c>
      <c r="Q40" s="146"/>
      <c r="R40" s="146">
        <f>'Yr 2 Income Statement'!O41</f>
        <v>0</v>
      </c>
      <c r="S40" s="178"/>
      <c r="T40" s="146"/>
      <c r="U40" s="146">
        <f>'Yr 3 Income Statement'!O41</f>
        <v>0</v>
      </c>
      <c r="V40" s="178"/>
      <c r="W40" s="146"/>
      <c r="X40" s="146"/>
      <c r="Y40" s="146"/>
      <c r="Z40" s="146"/>
      <c r="AA40" s="146"/>
      <c r="AB40" s="146"/>
      <c r="AC40" s="146"/>
      <c r="AD40" s="158"/>
    </row>
    <row r="41" spans="1:30" x14ac:dyDescent="0.2">
      <c r="A41" s="127" t="s">
        <v>21</v>
      </c>
      <c r="C41" s="176">
        <f>SUM(C33:C40)</f>
        <v>0</v>
      </c>
      <c r="D41" s="176">
        <f t="shared" ref="D41:N41" si="14">SUM(D33:D40)</f>
        <v>0</v>
      </c>
      <c r="E41" s="176">
        <f t="shared" si="14"/>
        <v>0</v>
      </c>
      <c r="F41" s="176">
        <f t="shared" si="14"/>
        <v>0</v>
      </c>
      <c r="G41" s="176">
        <f t="shared" si="14"/>
        <v>0</v>
      </c>
      <c r="H41" s="176">
        <f t="shared" si="14"/>
        <v>0</v>
      </c>
      <c r="I41" s="176">
        <f t="shared" si="14"/>
        <v>0</v>
      </c>
      <c r="J41" s="176">
        <f t="shared" si="14"/>
        <v>0</v>
      </c>
      <c r="K41" s="176">
        <f t="shared" si="14"/>
        <v>0</v>
      </c>
      <c r="L41" s="176">
        <f t="shared" si="14"/>
        <v>0</v>
      </c>
      <c r="M41" s="176">
        <f t="shared" si="14"/>
        <v>0</v>
      </c>
      <c r="N41" s="176">
        <f t="shared" si="14"/>
        <v>0</v>
      </c>
      <c r="O41" s="139">
        <f t="shared" si="13"/>
        <v>0</v>
      </c>
      <c r="P41" s="158">
        <f>IF(O41=0,0,O41/O12)</f>
        <v>0</v>
      </c>
      <c r="Q41" s="176"/>
      <c r="R41" s="139">
        <f>'Yr 2 Income Statement'!O42</f>
        <v>0</v>
      </c>
      <c r="S41" s="158">
        <f>'Yr 2 Income Statement'!P42</f>
        <v>0</v>
      </c>
      <c r="T41" s="176"/>
      <c r="U41" s="139">
        <f>'Yr 3 Income Statement'!O42</f>
        <v>0</v>
      </c>
      <c r="V41" s="158">
        <f>'Yr 3 Income Statement'!P42</f>
        <v>0</v>
      </c>
      <c r="W41" s="176"/>
      <c r="X41" s="176"/>
      <c r="Y41" s="176"/>
      <c r="Z41" s="176"/>
      <c r="AA41" s="176"/>
      <c r="AB41" s="176"/>
      <c r="AC41" s="139"/>
      <c r="AD41" s="158"/>
    </row>
    <row r="42" spans="1:30" x14ac:dyDescent="0.2">
      <c r="S42" s="158"/>
      <c r="V42" s="158"/>
      <c r="AD42" s="158"/>
    </row>
    <row r="43" spans="1:30" x14ac:dyDescent="0.2">
      <c r="A43" s="127" t="s">
        <v>77</v>
      </c>
      <c r="S43" s="158"/>
      <c r="V43" s="158"/>
      <c r="AD43" s="158"/>
    </row>
    <row r="44" spans="1:30" ht="14.25" x14ac:dyDescent="0.35">
      <c r="B44" s="126" t="s">
        <v>90</v>
      </c>
      <c r="C44" s="146">
        <f>ABS(IPMT(Expenses!$B$45/12,1,Expenses!$B$46,Expenses!$B$44))</f>
        <v>0</v>
      </c>
      <c r="D44" s="146">
        <f>ABS(IPMT(Expenses!$B$45/12,2,Expenses!$B$46,Expenses!$B$44))</f>
        <v>0</v>
      </c>
      <c r="E44" s="146">
        <f>ABS(IPMT(Expenses!$B$45/12,3,Expenses!$B$46,Expenses!$B$44))</f>
        <v>0</v>
      </c>
      <c r="F44" s="146">
        <f>ABS(IPMT(Expenses!$B$45/12,4,Expenses!$B$46,Expenses!$B$44))</f>
        <v>0</v>
      </c>
      <c r="G44" s="146">
        <f>ABS(IPMT(Expenses!$B$45/12,5,Expenses!$B$46,Expenses!$B$44))</f>
        <v>0</v>
      </c>
      <c r="H44" s="146">
        <f>ABS(IPMT(Expenses!$B$45/12,6,Expenses!$B$46,Expenses!$B$44))</f>
        <v>0</v>
      </c>
      <c r="I44" s="146">
        <f>ABS(IPMT(Expenses!$B$45/12,7,Expenses!$B$46,Expenses!$B$44))</f>
        <v>0</v>
      </c>
      <c r="J44" s="146">
        <f>ABS(IPMT(Expenses!$B$45/12,8,Expenses!$B$46,Expenses!$B$44))</f>
        <v>0</v>
      </c>
      <c r="K44" s="146">
        <f>ABS(IPMT(Expenses!$B$45/12,9,Expenses!$B$46,Expenses!$B$44))</f>
        <v>0</v>
      </c>
      <c r="L44" s="146">
        <f>ABS(IPMT(Expenses!$B$45/12,10,Expenses!$B$46,Expenses!$B$44))</f>
        <v>0</v>
      </c>
      <c r="M44" s="146">
        <f>ABS(IPMT(Expenses!$B$45/12,11,Expenses!$B$46,Expenses!$B$44))</f>
        <v>0</v>
      </c>
      <c r="N44" s="146">
        <f>ABS(IPMT(Expenses!$B$45/12,12,Expenses!$B$46,Expenses!$B$44))</f>
        <v>0</v>
      </c>
      <c r="O44" s="146">
        <f>SUM(C44:N44)</f>
        <v>0</v>
      </c>
      <c r="Q44" s="139"/>
      <c r="R44" s="146">
        <f>'Yr 2 Income Statement'!O45</f>
        <v>0</v>
      </c>
      <c r="S44" s="158"/>
      <c r="T44" s="139"/>
      <c r="U44" s="146">
        <f>'Yr 3 Income Statement'!O45</f>
        <v>0</v>
      </c>
      <c r="V44" s="158"/>
      <c r="W44" s="139"/>
      <c r="X44" s="139"/>
      <c r="Y44" s="139"/>
      <c r="Z44" s="139"/>
      <c r="AA44" s="139"/>
      <c r="AB44" s="139"/>
      <c r="AC44" s="176"/>
      <c r="AD44" s="158"/>
    </row>
    <row r="45" spans="1:30" x14ac:dyDescent="0.2">
      <c r="A45" s="127" t="s">
        <v>91</v>
      </c>
      <c r="C45" s="176">
        <f t="shared" ref="C45:N45" si="15">SUM(C44:C44)</f>
        <v>0</v>
      </c>
      <c r="D45" s="176">
        <f t="shared" si="15"/>
        <v>0</v>
      </c>
      <c r="E45" s="176">
        <f t="shared" si="15"/>
        <v>0</v>
      </c>
      <c r="F45" s="176">
        <f t="shared" si="15"/>
        <v>0</v>
      </c>
      <c r="G45" s="176">
        <f t="shared" si="15"/>
        <v>0</v>
      </c>
      <c r="H45" s="176">
        <f t="shared" si="15"/>
        <v>0</v>
      </c>
      <c r="I45" s="176">
        <f t="shared" si="15"/>
        <v>0</v>
      </c>
      <c r="J45" s="176">
        <f t="shared" si="15"/>
        <v>0</v>
      </c>
      <c r="K45" s="176">
        <f t="shared" si="15"/>
        <v>0</v>
      </c>
      <c r="L45" s="176">
        <f t="shared" si="15"/>
        <v>0</v>
      </c>
      <c r="M45" s="176">
        <f t="shared" si="15"/>
        <v>0</v>
      </c>
      <c r="N45" s="176">
        <f t="shared" si="15"/>
        <v>0</v>
      </c>
      <c r="O45" s="176">
        <f>SUM(C45:N45)</f>
        <v>0</v>
      </c>
      <c r="P45" s="158">
        <f>IF(O45=0,0,O45/O12)</f>
        <v>0</v>
      </c>
      <c r="Q45" s="176"/>
      <c r="R45" s="176">
        <f>'Yr 2 Income Statement'!O46</f>
        <v>0</v>
      </c>
      <c r="S45" s="158">
        <f>'Yr 2 Income Statement'!P46</f>
        <v>0</v>
      </c>
      <c r="T45" s="176"/>
      <c r="U45" s="176">
        <f>'Yr 3 Income Statement'!O46</f>
        <v>0</v>
      </c>
      <c r="V45" s="158">
        <f>'Yr 3 Income Statement'!P46</f>
        <v>0</v>
      </c>
      <c r="W45" s="176"/>
      <c r="X45" s="176"/>
      <c r="Y45" s="176"/>
      <c r="Z45" s="176"/>
      <c r="AA45" s="176"/>
      <c r="AB45" s="176"/>
      <c r="AC45" s="176"/>
      <c r="AD45" s="158"/>
    </row>
    <row r="46" spans="1:30" x14ac:dyDescent="0.2">
      <c r="C46" s="176"/>
      <c r="D46" s="176"/>
      <c r="E46" s="176"/>
      <c r="F46" s="176"/>
      <c r="G46" s="176"/>
      <c r="H46" s="176"/>
      <c r="I46" s="176"/>
      <c r="J46" s="176"/>
      <c r="K46" s="176"/>
      <c r="L46" s="176"/>
      <c r="M46" s="176"/>
      <c r="N46" s="176"/>
      <c r="O46" s="176"/>
      <c r="Q46" s="176"/>
      <c r="R46" s="176"/>
      <c r="S46" s="158"/>
      <c r="T46" s="176"/>
      <c r="U46" s="176"/>
      <c r="V46" s="158"/>
      <c r="W46" s="176"/>
      <c r="X46" s="176"/>
      <c r="Y46" s="176"/>
      <c r="Z46" s="176"/>
      <c r="AA46" s="176"/>
      <c r="AB46" s="176"/>
      <c r="AC46" s="176"/>
      <c r="AD46" s="158"/>
    </row>
    <row r="47" spans="1:30" x14ac:dyDescent="0.2">
      <c r="A47" s="127" t="s">
        <v>92</v>
      </c>
      <c r="C47" s="176">
        <f t="shared" ref="C47:N47" si="16">C23-C30-C41-C45</f>
        <v>0</v>
      </c>
      <c r="D47" s="176">
        <f t="shared" si="16"/>
        <v>0</v>
      </c>
      <c r="E47" s="176">
        <f t="shared" si="16"/>
        <v>0</v>
      </c>
      <c r="F47" s="176">
        <f t="shared" si="16"/>
        <v>0</v>
      </c>
      <c r="G47" s="176">
        <f t="shared" si="16"/>
        <v>0</v>
      </c>
      <c r="H47" s="176">
        <f t="shared" si="16"/>
        <v>0</v>
      </c>
      <c r="I47" s="176">
        <f t="shared" si="16"/>
        <v>0</v>
      </c>
      <c r="J47" s="176">
        <f t="shared" si="16"/>
        <v>0</v>
      </c>
      <c r="K47" s="176">
        <f t="shared" si="16"/>
        <v>0</v>
      </c>
      <c r="L47" s="176">
        <f t="shared" si="16"/>
        <v>0</v>
      </c>
      <c r="M47" s="176">
        <f t="shared" si="16"/>
        <v>0</v>
      </c>
      <c r="N47" s="176">
        <f t="shared" si="16"/>
        <v>0</v>
      </c>
      <c r="O47" s="176">
        <f>+O12-O21-O30-O41-O45</f>
        <v>0</v>
      </c>
      <c r="Q47" s="176"/>
      <c r="R47" s="176">
        <f>+R12-R21-R30-R41-R45</f>
        <v>0</v>
      </c>
      <c r="T47" s="176"/>
      <c r="U47" s="176">
        <f>+U12-U21-U30-U41-U45</f>
        <v>0</v>
      </c>
      <c r="V47" s="158"/>
      <c r="W47" s="176"/>
      <c r="X47" s="176"/>
      <c r="Y47" s="176"/>
      <c r="Z47" s="176"/>
      <c r="AA47" s="176"/>
      <c r="AB47" s="176"/>
      <c r="AC47" s="176"/>
      <c r="AD47" s="158"/>
    </row>
    <row r="48" spans="1:30" x14ac:dyDescent="0.2">
      <c r="C48" s="176"/>
      <c r="D48" s="176"/>
      <c r="E48" s="176"/>
      <c r="F48" s="176"/>
      <c r="G48" s="176"/>
      <c r="H48" s="176"/>
      <c r="I48" s="176"/>
      <c r="J48" s="176"/>
      <c r="K48" s="176"/>
      <c r="L48" s="176"/>
      <c r="M48" s="176"/>
      <c r="N48" s="176"/>
      <c r="O48" s="176"/>
      <c r="Q48" s="176"/>
      <c r="R48" s="176"/>
      <c r="S48" s="158"/>
      <c r="T48" s="176"/>
      <c r="U48" s="176"/>
      <c r="V48" s="158"/>
      <c r="W48" s="176"/>
      <c r="X48" s="176"/>
      <c r="Y48" s="176"/>
      <c r="Z48" s="176"/>
      <c r="AA48" s="176"/>
      <c r="AB48" s="176"/>
      <c r="AC48" s="176"/>
      <c r="AD48" s="158"/>
    </row>
    <row r="49" spans="1:30" x14ac:dyDescent="0.2">
      <c r="A49" s="127" t="s">
        <v>252</v>
      </c>
      <c r="C49" s="176">
        <f>IF(C47&gt;0,C47*'Cash Receipts and Disbursements'!$B$15,0)</f>
        <v>0</v>
      </c>
      <c r="D49" s="176">
        <f>IF(D47&gt;0,D47*'Cash Receipts and Disbursements'!$B$15,0)</f>
        <v>0</v>
      </c>
      <c r="E49" s="176">
        <f>IF(E47&gt;0,E47*'Cash Receipts and Disbursements'!$B$15,0)</f>
        <v>0</v>
      </c>
      <c r="F49" s="176">
        <f>IF(F47&gt;0,F47*'Cash Receipts and Disbursements'!$B$15,0)</f>
        <v>0</v>
      </c>
      <c r="G49" s="176">
        <f>IF(G47&gt;0,G47*'Cash Receipts and Disbursements'!$B$15,0)</f>
        <v>0</v>
      </c>
      <c r="H49" s="176">
        <f>IF(H47&gt;0,H47*'Cash Receipts and Disbursements'!$B$15,0)</f>
        <v>0</v>
      </c>
      <c r="I49" s="176">
        <f>IF(I47&gt;0,I47*'Cash Receipts and Disbursements'!$B$15,0)</f>
        <v>0</v>
      </c>
      <c r="J49" s="176">
        <f>IF(J47&gt;0,J47*'Cash Receipts and Disbursements'!$B$15,0)</f>
        <v>0</v>
      </c>
      <c r="K49" s="176">
        <f>IF(K47&gt;0,K47*'Cash Receipts and Disbursements'!$B$15,0)</f>
        <v>0</v>
      </c>
      <c r="L49" s="176">
        <f>IF(L47&gt;0,L47*'Cash Receipts and Disbursements'!$B$15,0)</f>
        <v>0</v>
      </c>
      <c r="M49" s="176">
        <f>IF(M47&gt;0,M47*'Cash Receipts and Disbursements'!$B$15,0)</f>
        <v>0</v>
      </c>
      <c r="N49" s="176">
        <f>IF(N47&gt;0,N47*'Cash Receipts and Disbursements'!$B$15,0)</f>
        <v>0</v>
      </c>
      <c r="O49" s="176">
        <f>IF(O47&lt;0,0,O47*Expenses!$B$37)</f>
        <v>0</v>
      </c>
      <c r="Q49" s="176"/>
      <c r="R49" s="176">
        <f>IF(R47&lt;0,0,R47*Expenses!$B$37)</f>
        <v>0</v>
      </c>
      <c r="S49" s="158"/>
      <c r="T49" s="176"/>
      <c r="U49" s="176">
        <f>IF(U47&lt;0,0,U47*Expenses!$B$37)</f>
        <v>0</v>
      </c>
      <c r="V49" s="158"/>
      <c r="W49" s="176"/>
      <c r="X49" s="176"/>
      <c r="Y49" s="176"/>
      <c r="Z49" s="176"/>
      <c r="AA49" s="176"/>
      <c r="AB49" s="176"/>
      <c r="AC49" s="176"/>
      <c r="AD49" s="158"/>
    </row>
    <row r="50" spans="1:30" x14ac:dyDescent="0.2">
      <c r="S50" s="158"/>
      <c r="V50" s="158"/>
      <c r="AD50" s="158"/>
    </row>
    <row r="51" spans="1:30" x14ac:dyDescent="0.2">
      <c r="A51" s="127" t="s">
        <v>253</v>
      </c>
      <c r="C51" s="176">
        <f>C47-C49</f>
        <v>0</v>
      </c>
      <c r="D51" s="176">
        <f t="shared" ref="D51:O51" si="17">D47-D49</f>
        <v>0</v>
      </c>
      <c r="E51" s="176">
        <f t="shared" si="17"/>
        <v>0</v>
      </c>
      <c r="F51" s="176">
        <f t="shared" si="17"/>
        <v>0</v>
      </c>
      <c r="G51" s="176">
        <f t="shared" si="17"/>
        <v>0</v>
      </c>
      <c r="H51" s="176">
        <f t="shared" si="17"/>
        <v>0</v>
      </c>
      <c r="I51" s="176">
        <f t="shared" si="17"/>
        <v>0</v>
      </c>
      <c r="J51" s="176">
        <f t="shared" si="17"/>
        <v>0</v>
      </c>
      <c r="K51" s="176">
        <f t="shared" si="17"/>
        <v>0</v>
      </c>
      <c r="L51" s="176">
        <f t="shared" si="17"/>
        <v>0</v>
      </c>
      <c r="M51" s="176">
        <f t="shared" si="17"/>
        <v>0</v>
      </c>
      <c r="N51" s="176">
        <f t="shared" si="17"/>
        <v>0</v>
      </c>
      <c r="O51" s="176">
        <f t="shared" si="17"/>
        <v>0</v>
      </c>
      <c r="P51" s="158">
        <f>IF(O51=0,0,O51/O12)</f>
        <v>0</v>
      </c>
      <c r="Q51" s="176"/>
      <c r="R51" s="176">
        <f t="shared" ref="R51" si="18">R47-R49</f>
        <v>0</v>
      </c>
      <c r="S51" s="158">
        <f>IF(R51=0,0,R51/R12)</f>
        <v>0</v>
      </c>
      <c r="T51" s="176"/>
      <c r="U51" s="176">
        <f t="shared" ref="U51" si="19">U47-U49</f>
        <v>0</v>
      </c>
      <c r="V51" s="158">
        <f>IF(U51=0,0,U51/U12)</f>
        <v>0</v>
      </c>
      <c r="W51" s="176"/>
      <c r="X51" s="176"/>
      <c r="Y51" s="176"/>
      <c r="Z51" s="176"/>
      <c r="AA51" s="176"/>
      <c r="AB51" s="176"/>
      <c r="AC51" s="176"/>
      <c r="AD51" s="158"/>
    </row>
    <row r="52" spans="1:30" x14ac:dyDescent="0.2">
      <c r="AD52" s="158"/>
    </row>
    <row r="53" spans="1:30" x14ac:dyDescent="0.2">
      <c r="AD53" s="158"/>
    </row>
    <row r="54" spans="1:30" x14ac:dyDescent="0.2">
      <c r="AD54" s="158"/>
    </row>
    <row r="55" spans="1:30" x14ac:dyDescent="0.2">
      <c r="AD55" s="158"/>
    </row>
    <row r="56" spans="1:30" x14ac:dyDescent="0.2">
      <c r="AD56" s="158"/>
    </row>
    <row r="57" spans="1:30" x14ac:dyDescent="0.2">
      <c r="AD57" s="158"/>
    </row>
    <row r="58" spans="1:30" x14ac:dyDescent="0.2">
      <c r="AD58" s="158"/>
    </row>
    <row r="59" spans="1:30" x14ac:dyDescent="0.2">
      <c r="AD59" s="158"/>
    </row>
    <row r="60" spans="1:30" x14ac:dyDescent="0.2">
      <c r="AD60" s="158"/>
    </row>
    <row r="61" spans="1:30" x14ac:dyDescent="0.2">
      <c r="AD61" s="158"/>
    </row>
    <row r="62" spans="1:30" x14ac:dyDescent="0.2">
      <c r="AD62" s="158"/>
    </row>
    <row r="63" spans="1:30" x14ac:dyDescent="0.2">
      <c r="AD63" s="158"/>
    </row>
    <row r="64" spans="1:30" x14ac:dyDescent="0.2">
      <c r="AD64" s="158"/>
    </row>
    <row r="65" spans="30:30" x14ac:dyDescent="0.2">
      <c r="AD65" s="158"/>
    </row>
    <row r="66" spans="30:30" x14ac:dyDescent="0.2">
      <c r="AD66" s="158"/>
    </row>
    <row r="67" spans="30:30" x14ac:dyDescent="0.2">
      <c r="AD67" s="158"/>
    </row>
    <row r="68" spans="30:30" x14ac:dyDescent="0.2">
      <c r="AD68" s="158"/>
    </row>
    <row r="69" spans="30:30" x14ac:dyDescent="0.2">
      <c r="AD69" s="158"/>
    </row>
    <row r="70" spans="30:30" x14ac:dyDescent="0.2">
      <c r="AD70" s="158"/>
    </row>
    <row r="71" spans="30:30" x14ac:dyDescent="0.2">
      <c r="AD71" s="158"/>
    </row>
    <row r="72" spans="30:30" x14ac:dyDescent="0.2">
      <c r="AD72" s="158"/>
    </row>
    <row r="73" spans="30:30" x14ac:dyDescent="0.2">
      <c r="AD73" s="158"/>
    </row>
    <row r="74" spans="30:30" x14ac:dyDescent="0.2">
      <c r="AD74" s="158"/>
    </row>
    <row r="75" spans="30:30" x14ac:dyDescent="0.2">
      <c r="AD75" s="158"/>
    </row>
    <row r="76" spans="30:30" x14ac:dyDescent="0.2">
      <c r="AD76" s="158"/>
    </row>
    <row r="77" spans="30:30" x14ac:dyDescent="0.2">
      <c r="AD77" s="158"/>
    </row>
    <row r="78" spans="30:30" x14ac:dyDescent="0.2">
      <c r="AD78" s="158"/>
    </row>
    <row r="79" spans="30:30" x14ac:dyDescent="0.2">
      <c r="AD79" s="158"/>
    </row>
    <row r="80" spans="30:30" x14ac:dyDescent="0.2">
      <c r="AD80" s="158"/>
    </row>
    <row r="81" spans="30:30" x14ac:dyDescent="0.2">
      <c r="AD81" s="158"/>
    </row>
    <row r="82" spans="30:30" x14ac:dyDescent="0.2">
      <c r="AD82" s="158"/>
    </row>
    <row r="83" spans="30:30" x14ac:dyDescent="0.2">
      <c r="AD83" s="158"/>
    </row>
    <row r="84" spans="30:30" x14ac:dyDescent="0.2">
      <c r="AD84" s="158"/>
    </row>
    <row r="85" spans="30:30" x14ac:dyDescent="0.2">
      <c r="AD85" s="158"/>
    </row>
    <row r="86" spans="30:30" x14ac:dyDescent="0.2">
      <c r="AD86" s="158"/>
    </row>
    <row r="87" spans="30:30" x14ac:dyDescent="0.2">
      <c r="AD87" s="158"/>
    </row>
    <row r="88" spans="30:30" x14ac:dyDescent="0.2">
      <c r="AD88" s="158"/>
    </row>
    <row r="89" spans="30:30" x14ac:dyDescent="0.2">
      <c r="AD89" s="158"/>
    </row>
    <row r="90" spans="30:30" x14ac:dyDescent="0.2">
      <c r="AD90" s="158"/>
    </row>
    <row r="91" spans="30:30" x14ac:dyDescent="0.2">
      <c r="AD91" s="158"/>
    </row>
    <row r="92" spans="30:30" x14ac:dyDescent="0.2">
      <c r="AD92" s="158"/>
    </row>
    <row r="93" spans="30:30" x14ac:dyDescent="0.2">
      <c r="AD93" s="158"/>
    </row>
    <row r="94" spans="30:30" x14ac:dyDescent="0.2">
      <c r="AD94" s="158"/>
    </row>
    <row r="95" spans="30:30" x14ac:dyDescent="0.2">
      <c r="AD95" s="158"/>
    </row>
    <row r="96" spans="30:30" x14ac:dyDescent="0.2">
      <c r="AD96" s="158"/>
    </row>
    <row r="97" spans="30:30" x14ac:dyDescent="0.2">
      <c r="AD97" s="158"/>
    </row>
    <row r="98" spans="30:30" x14ac:dyDescent="0.2">
      <c r="AD98" s="158"/>
    </row>
    <row r="99" spans="30:30" x14ac:dyDescent="0.2">
      <c r="AD99" s="158"/>
    </row>
    <row r="100" spans="30:30" x14ac:dyDescent="0.2">
      <c r="AD100" s="158"/>
    </row>
    <row r="101" spans="30:30" x14ac:dyDescent="0.2">
      <c r="AD101" s="158"/>
    </row>
    <row r="102" spans="30:30" x14ac:dyDescent="0.2">
      <c r="AD102" s="158"/>
    </row>
    <row r="103" spans="30:30" x14ac:dyDescent="0.2">
      <c r="AD103" s="158"/>
    </row>
    <row r="104" spans="30:30" x14ac:dyDescent="0.2">
      <c r="AD104" s="158"/>
    </row>
    <row r="105" spans="30:30" x14ac:dyDescent="0.2">
      <c r="AD105" s="158"/>
    </row>
    <row r="106" spans="30:30" x14ac:dyDescent="0.2">
      <c r="AD106" s="158"/>
    </row>
    <row r="107" spans="30:30" x14ac:dyDescent="0.2">
      <c r="AD107" s="158"/>
    </row>
    <row r="108" spans="30:30" x14ac:dyDescent="0.2">
      <c r="AD108" s="158"/>
    </row>
    <row r="109" spans="30:30" x14ac:dyDescent="0.2">
      <c r="AD109" s="158"/>
    </row>
    <row r="110" spans="30:30" x14ac:dyDescent="0.2">
      <c r="AD110" s="158"/>
    </row>
    <row r="111" spans="30:30" x14ac:dyDescent="0.2">
      <c r="AD111" s="158"/>
    </row>
    <row r="112" spans="30:30" x14ac:dyDescent="0.2">
      <c r="AD112" s="158"/>
    </row>
    <row r="113" spans="30:30" x14ac:dyDescent="0.2">
      <c r="AD113" s="158"/>
    </row>
    <row r="114" spans="30:30" x14ac:dyDescent="0.2">
      <c r="AD114" s="158"/>
    </row>
    <row r="115" spans="30:30" x14ac:dyDescent="0.2">
      <c r="AD115" s="158"/>
    </row>
    <row r="116" spans="30:30" x14ac:dyDescent="0.2">
      <c r="AD116" s="158"/>
    </row>
    <row r="117" spans="30:30" x14ac:dyDescent="0.2">
      <c r="AD117" s="158"/>
    </row>
    <row r="118" spans="30:30" x14ac:dyDescent="0.2">
      <c r="AD118" s="158"/>
    </row>
    <row r="119" spans="30:30" x14ac:dyDescent="0.2">
      <c r="AD119" s="158"/>
    </row>
    <row r="120" spans="30:30" x14ac:dyDescent="0.2">
      <c r="AD120" s="158"/>
    </row>
    <row r="121" spans="30:30" x14ac:dyDescent="0.2">
      <c r="AD121" s="158"/>
    </row>
    <row r="122" spans="30:30" x14ac:dyDescent="0.2">
      <c r="AD122" s="158"/>
    </row>
    <row r="123" spans="30:30" x14ac:dyDescent="0.2">
      <c r="AD123" s="158"/>
    </row>
    <row r="124" spans="30:30" x14ac:dyDescent="0.2">
      <c r="AD124" s="158"/>
    </row>
    <row r="125" spans="30:30" x14ac:dyDescent="0.2">
      <c r="AD125" s="158"/>
    </row>
    <row r="126" spans="30:30" x14ac:dyDescent="0.2">
      <c r="AD126" s="158"/>
    </row>
    <row r="127" spans="30:30" x14ac:dyDescent="0.2">
      <c r="AD127" s="158"/>
    </row>
    <row r="128" spans="30:30" x14ac:dyDescent="0.2">
      <c r="AD128" s="158"/>
    </row>
    <row r="129" spans="30:30" x14ac:dyDescent="0.2">
      <c r="AD129" s="158"/>
    </row>
    <row r="130" spans="30:30" x14ac:dyDescent="0.2">
      <c r="AD130" s="158"/>
    </row>
    <row r="131" spans="30:30" x14ac:dyDescent="0.2">
      <c r="AD131" s="158"/>
    </row>
    <row r="132" spans="30:30" x14ac:dyDescent="0.2">
      <c r="AD132" s="158"/>
    </row>
    <row r="133" spans="30:30" x14ac:dyDescent="0.2">
      <c r="AD133" s="158"/>
    </row>
    <row r="134" spans="30:30" x14ac:dyDescent="0.2">
      <c r="AD134" s="158"/>
    </row>
    <row r="135" spans="30:30" x14ac:dyDescent="0.2">
      <c r="AD135" s="158"/>
    </row>
    <row r="136" spans="30:30" x14ac:dyDescent="0.2">
      <c r="AD136" s="158"/>
    </row>
    <row r="137" spans="30:30" x14ac:dyDescent="0.2">
      <c r="AD137" s="158"/>
    </row>
    <row r="138" spans="30:30" x14ac:dyDescent="0.2">
      <c r="AD138" s="158"/>
    </row>
    <row r="139" spans="30:30" x14ac:dyDescent="0.2">
      <c r="AD139" s="158"/>
    </row>
    <row r="140" spans="30:30" x14ac:dyDescent="0.2">
      <c r="AD140" s="158"/>
    </row>
    <row r="141" spans="30:30" x14ac:dyDescent="0.2">
      <c r="AD141" s="158"/>
    </row>
    <row r="142" spans="30:30" x14ac:dyDescent="0.2">
      <c r="AD142" s="158"/>
    </row>
    <row r="143" spans="30:30" x14ac:dyDescent="0.2">
      <c r="AD143" s="158"/>
    </row>
    <row r="144" spans="30:30" x14ac:dyDescent="0.2">
      <c r="AD144" s="158"/>
    </row>
    <row r="145" spans="30:30" x14ac:dyDescent="0.2">
      <c r="AD145" s="158"/>
    </row>
    <row r="146" spans="30:30" x14ac:dyDescent="0.2">
      <c r="AD146" s="158"/>
    </row>
    <row r="147" spans="30:30" x14ac:dyDescent="0.2">
      <c r="AD147" s="158"/>
    </row>
    <row r="148" spans="30:30" x14ac:dyDescent="0.2">
      <c r="AD148" s="158"/>
    </row>
    <row r="149" spans="30:30" x14ac:dyDescent="0.2">
      <c r="AD149" s="158"/>
    </row>
    <row r="150" spans="30:30" x14ac:dyDescent="0.2">
      <c r="AD150" s="158"/>
    </row>
    <row r="151" spans="30:30" x14ac:dyDescent="0.2">
      <c r="AD151" s="158"/>
    </row>
    <row r="152" spans="30:30" x14ac:dyDescent="0.2">
      <c r="AD152" s="158"/>
    </row>
    <row r="153" spans="30:30" x14ac:dyDescent="0.2">
      <c r="AD153" s="158"/>
    </row>
    <row r="154" spans="30:30" x14ac:dyDescent="0.2">
      <c r="AD154" s="158"/>
    </row>
    <row r="155" spans="30:30" x14ac:dyDescent="0.2">
      <c r="AD155" s="158"/>
    </row>
    <row r="156" spans="30:30" x14ac:dyDescent="0.2">
      <c r="AD156" s="158"/>
    </row>
    <row r="157" spans="30:30" x14ac:dyDescent="0.2">
      <c r="AD157" s="158"/>
    </row>
    <row r="158" spans="30:30" x14ac:dyDescent="0.2">
      <c r="AD158" s="158"/>
    </row>
    <row r="159" spans="30:30" x14ac:dyDescent="0.2">
      <c r="AD159" s="158"/>
    </row>
    <row r="160" spans="30:30" x14ac:dyDescent="0.2">
      <c r="AD160" s="158"/>
    </row>
    <row r="161" spans="30:30" x14ac:dyDescent="0.2">
      <c r="AD161" s="158"/>
    </row>
    <row r="162" spans="30:30" x14ac:dyDescent="0.2">
      <c r="AD162" s="158"/>
    </row>
    <row r="163" spans="30:30" x14ac:dyDescent="0.2">
      <c r="AD163" s="158"/>
    </row>
    <row r="164" spans="30:30" x14ac:dyDescent="0.2">
      <c r="AD164" s="158"/>
    </row>
    <row r="165" spans="30:30" x14ac:dyDescent="0.2">
      <c r="AD165" s="158"/>
    </row>
    <row r="166" spans="30:30" x14ac:dyDescent="0.2">
      <c r="AD166" s="158"/>
    </row>
    <row r="167" spans="30:30" x14ac:dyDescent="0.2">
      <c r="AD167" s="158"/>
    </row>
    <row r="168" spans="30:30" x14ac:dyDescent="0.2">
      <c r="AD168" s="158"/>
    </row>
    <row r="169" spans="30:30" x14ac:dyDescent="0.2">
      <c r="AD169" s="158"/>
    </row>
    <row r="170" spans="30:30" x14ac:dyDescent="0.2">
      <c r="AD170" s="158"/>
    </row>
    <row r="171" spans="30:30" x14ac:dyDescent="0.2">
      <c r="AD171" s="158"/>
    </row>
    <row r="172" spans="30:30" x14ac:dyDescent="0.2">
      <c r="AD172" s="158"/>
    </row>
    <row r="173" spans="30:30" x14ac:dyDescent="0.2">
      <c r="AD173" s="158"/>
    </row>
    <row r="174" spans="30:30" x14ac:dyDescent="0.2">
      <c r="AD174" s="158"/>
    </row>
    <row r="175" spans="30:30" x14ac:dyDescent="0.2">
      <c r="AD175" s="158"/>
    </row>
    <row r="176" spans="30:30" x14ac:dyDescent="0.2">
      <c r="AD176" s="158"/>
    </row>
    <row r="177" spans="30:30" x14ac:dyDescent="0.2">
      <c r="AD177" s="158"/>
    </row>
    <row r="178" spans="30:30" x14ac:dyDescent="0.2">
      <c r="AD178" s="158"/>
    </row>
    <row r="179" spans="30:30" x14ac:dyDescent="0.2">
      <c r="AD179" s="158"/>
    </row>
    <row r="180" spans="30:30" x14ac:dyDescent="0.2">
      <c r="AD180" s="158"/>
    </row>
    <row r="181" spans="30:30" x14ac:dyDescent="0.2">
      <c r="AD181" s="158"/>
    </row>
    <row r="182" spans="30:30" x14ac:dyDescent="0.2">
      <c r="AD182" s="158"/>
    </row>
    <row r="183" spans="30:30" x14ac:dyDescent="0.2">
      <c r="AD183" s="158"/>
    </row>
    <row r="184" spans="30:30" x14ac:dyDescent="0.2">
      <c r="AD184" s="158"/>
    </row>
  </sheetData>
  <mergeCells count="2">
    <mergeCell ref="A1:V1"/>
    <mergeCell ref="A2:V2"/>
  </mergeCells>
  <phoneticPr fontId="0" type="noConversion"/>
  <pageMargins left="0.8" right="0.54" top="0.89" bottom="6.3E-2"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topLeftCell="A3" zoomScale="90" zoomScaleNormal="90" zoomScalePageLayoutView="90" workbookViewId="0">
      <selection activeCell="F11" sqref="F11"/>
    </sheetView>
  </sheetViews>
  <sheetFormatPr defaultColWidth="8.85546875" defaultRowHeight="12" x14ac:dyDescent="0.2"/>
  <cols>
    <col min="1" max="1" width="2.7109375" style="126" customWidth="1"/>
    <col min="2" max="2" width="27.85546875" style="126" customWidth="1"/>
    <col min="3" max="3" width="3" style="126" customWidth="1"/>
    <col min="4" max="4" width="20.42578125" style="126" hidden="1" customWidth="1"/>
    <col min="5" max="5" width="9.7109375" style="126" hidden="1" customWidth="1"/>
    <col min="6" max="6" width="17.28515625" style="126" bestFit="1" customWidth="1"/>
    <col min="7" max="7" width="4.85546875" style="126" customWidth="1"/>
    <col min="8" max="8" width="16.140625" style="126" bestFit="1" customWidth="1"/>
    <col min="9" max="9" width="4.28515625" style="126" customWidth="1"/>
    <col min="10" max="10" width="17.28515625" style="126" bestFit="1" customWidth="1"/>
    <col min="11" max="11" width="8" style="126" customWidth="1"/>
    <col min="12" max="16384" width="8.85546875" style="126"/>
  </cols>
  <sheetData>
    <row r="1" spans="1:10" ht="18" x14ac:dyDescent="0.25">
      <c r="A1" s="283" t="str">
        <f>Expenses!A1</f>
        <v>Name</v>
      </c>
      <c r="B1" s="284"/>
      <c r="C1" s="284"/>
      <c r="D1" s="284"/>
      <c r="E1" s="284"/>
      <c r="F1" s="284"/>
      <c r="G1" s="284"/>
      <c r="H1" s="284"/>
      <c r="I1" s="284"/>
      <c r="J1" s="285"/>
    </row>
    <row r="2" spans="1:10" ht="18.75" customHeight="1" x14ac:dyDescent="0.2">
      <c r="A2" s="286" t="s">
        <v>103</v>
      </c>
      <c r="B2" s="287"/>
      <c r="C2" s="287"/>
      <c r="D2" s="287"/>
      <c r="E2" s="287"/>
      <c r="F2" s="287"/>
      <c r="G2" s="287"/>
      <c r="H2" s="287"/>
      <c r="I2" s="287"/>
      <c r="J2" s="288"/>
    </row>
    <row r="3" spans="1:10" ht="4.5" customHeight="1" x14ac:dyDescent="0.2">
      <c r="A3" s="127"/>
    </row>
    <row r="4" spans="1:10" x14ac:dyDescent="0.2">
      <c r="D4" s="173" t="s">
        <v>104</v>
      </c>
      <c r="F4" s="173" t="s">
        <v>105</v>
      </c>
      <c r="H4" s="173" t="s">
        <v>179</v>
      </c>
      <c r="J4" s="173" t="s">
        <v>183</v>
      </c>
    </row>
    <row r="5" spans="1:10" x14ac:dyDescent="0.2">
      <c r="A5" s="127" t="s">
        <v>118</v>
      </c>
    </row>
    <row r="6" spans="1:10" x14ac:dyDescent="0.2">
      <c r="D6" s="139"/>
      <c r="H6" s="139"/>
    </row>
    <row r="7" spans="1:10" x14ac:dyDescent="0.2">
      <c r="A7" s="127" t="s">
        <v>106</v>
      </c>
      <c r="B7" s="128"/>
      <c r="D7" s="139"/>
      <c r="H7" s="139"/>
    </row>
    <row r="8" spans="1:10" x14ac:dyDescent="0.2">
      <c r="A8" s="127"/>
      <c r="B8" s="128" t="s">
        <v>107</v>
      </c>
      <c r="D8" s="142">
        <f>'Current Balance Sheet'!B9</f>
        <v>0</v>
      </c>
      <c r="F8" s="139">
        <f>'Cash Flow Statements'!N40</f>
        <v>0</v>
      </c>
      <c r="H8" s="142">
        <f>'Yr 3 Balance Sheet'!D8</f>
        <v>0</v>
      </c>
      <c r="J8" s="139">
        <f>'Yr 3 Balance Sheet'!F8</f>
        <v>0</v>
      </c>
    </row>
    <row r="9" spans="1:10" x14ac:dyDescent="0.2">
      <c r="A9" s="127"/>
      <c r="B9" s="128" t="s">
        <v>119</v>
      </c>
      <c r="D9" s="142">
        <f>'Current Balance Sheet'!B10</f>
        <v>0</v>
      </c>
      <c r="F9" s="139">
        <f>D9+'Income Statements'!O12-'Cash Flow Statements'!O17</f>
        <v>0</v>
      </c>
      <c r="H9" s="142">
        <f>'Yr 3 Balance Sheet'!D9</f>
        <v>0</v>
      </c>
      <c r="J9" s="139">
        <f>'Yr 3 Balance Sheet'!F9</f>
        <v>0</v>
      </c>
    </row>
    <row r="10" spans="1:10" x14ac:dyDescent="0.2">
      <c r="A10" s="127"/>
      <c r="B10" s="128" t="s">
        <v>108</v>
      </c>
      <c r="D10" s="142">
        <f>'Current Balance Sheet'!B11</f>
        <v>0</v>
      </c>
      <c r="F10" s="139">
        <v>0</v>
      </c>
      <c r="H10" s="142">
        <f>F10</f>
        <v>0</v>
      </c>
      <c r="J10" s="139">
        <f>+H10</f>
        <v>0</v>
      </c>
    </row>
    <row r="11" spans="1:10" x14ac:dyDescent="0.2">
      <c r="A11" s="127"/>
      <c r="B11" s="128" t="s">
        <v>120</v>
      </c>
      <c r="D11" s="142">
        <f>'Current Balance Sheet'!B12</f>
        <v>0</v>
      </c>
      <c r="F11" s="139">
        <f>D11+Expenses!B15+Expenses!B16+Expenses!B18+Expenses!B21+Expenses!B22+Expenses!B23+Expenses!B24+Expenses!B25-Expenses!H28+Expenses!B17</f>
        <v>0</v>
      </c>
      <c r="H11" s="142">
        <f>'Yr 3 Balance Sheet'!D11</f>
        <v>0</v>
      </c>
      <c r="J11" s="139">
        <f>'Yr 3 Balance Sheet'!F11</f>
        <v>0</v>
      </c>
    </row>
    <row r="12" spans="1:10" ht="14.25" x14ac:dyDescent="0.35">
      <c r="A12" s="127"/>
      <c r="B12" s="128" t="s">
        <v>121</v>
      </c>
      <c r="D12" s="146">
        <f>'Current Balance Sheet'!B13</f>
        <v>0</v>
      </c>
      <c r="F12" s="146">
        <f>D12+Expenses!B26-Expenses!H29</f>
        <v>0</v>
      </c>
      <c r="H12" s="244">
        <f>'Yr 3 Balance Sheet'!D12</f>
        <v>0</v>
      </c>
      <c r="J12" s="146">
        <f>'Yr 3 Balance Sheet'!F12</f>
        <v>0</v>
      </c>
    </row>
    <row r="13" spans="1:10" x14ac:dyDescent="0.2">
      <c r="A13" s="127" t="s">
        <v>109</v>
      </c>
      <c r="B13" s="128"/>
      <c r="D13" s="142">
        <f>SUM(D8:D12)</f>
        <v>0</v>
      </c>
      <c r="F13" s="139">
        <f>SUM(F8:F12)</f>
        <v>0</v>
      </c>
      <c r="H13" s="243">
        <f>'Yr 3 Balance Sheet'!D13</f>
        <v>0</v>
      </c>
      <c r="J13" s="139">
        <f>'Yr 3 Balance Sheet'!F13</f>
        <v>0</v>
      </c>
    </row>
    <row r="14" spans="1:10" x14ac:dyDescent="0.2">
      <c r="A14" s="127"/>
      <c r="B14" s="128"/>
      <c r="D14" s="139"/>
      <c r="F14" s="139"/>
      <c r="H14" s="139"/>
      <c r="J14" s="139"/>
    </row>
    <row r="15" spans="1:10" x14ac:dyDescent="0.2">
      <c r="A15" s="127" t="s">
        <v>110</v>
      </c>
      <c r="B15" s="128"/>
      <c r="D15" s="139"/>
      <c r="F15" s="139"/>
      <c r="H15" s="139"/>
      <c r="J15" s="139"/>
    </row>
    <row r="16" spans="1:10" x14ac:dyDescent="0.2">
      <c r="A16" s="127"/>
      <c r="B16" s="128" t="s">
        <v>111</v>
      </c>
      <c r="D16" s="142">
        <f>'Current Balance Sheet'!B14</f>
        <v>0</v>
      </c>
      <c r="F16" s="139">
        <f>D16+Expenses!B8</f>
        <v>0</v>
      </c>
      <c r="H16" s="142">
        <f>'Yr 3 Balance Sheet'!D16</f>
        <v>0</v>
      </c>
      <c r="J16" s="139">
        <f>'Yr 3 Balance Sheet'!F16</f>
        <v>0</v>
      </c>
    </row>
    <row r="17" spans="1:10" x14ac:dyDescent="0.2">
      <c r="A17" s="127"/>
      <c r="B17" s="128" t="s">
        <v>1</v>
      </c>
      <c r="D17" s="142">
        <f>'Current Balance Sheet'!B15</f>
        <v>0</v>
      </c>
      <c r="F17" s="139">
        <f>D17+Expenses!B10</f>
        <v>0</v>
      </c>
      <c r="H17" s="142">
        <f>'Yr 3 Balance Sheet'!D17</f>
        <v>0</v>
      </c>
      <c r="J17" s="139">
        <f>'Yr 3 Balance Sheet'!F17</f>
        <v>0</v>
      </c>
    </row>
    <row r="18" spans="1:10" x14ac:dyDescent="0.2">
      <c r="A18" s="127"/>
      <c r="B18" s="128" t="s">
        <v>2</v>
      </c>
      <c r="D18" s="142">
        <f>'Current Balance Sheet'!B16</f>
        <v>0</v>
      </c>
      <c r="F18" s="139">
        <f>D18+Expenses!B9</f>
        <v>0</v>
      </c>
      <c r="H18" s="142">
        <f>'Yr 3 Balance Sheet'!D18</f>
        <v>0</v>
      </c>
      <c r="J18" s="139">
        <f>'Yr 3 Balance Sheet'!F18</f>
        <v>0</v>
      </c>
    </row>
    <row r="19" spans="1:10" x14ac:dyDescent="0.2">
      <c r="A19" s="127"/>
      <c r="B19" s="128" t="s">
        <v>4</v>
      </c>
      <c r="D19" s="142">
        <f>'Current Balance Sheet'!B17</f>
        <v>0</v>
      </c>
      <c r="F19" s="139">
        <f>D19+Expenses!B6</f>
        <v>0</v>
      </c>
      <c r="H19" s="142">
        <f>'Yr 3 Balance Sheet'!D19</f>
        <v>0</v>
      </c>
      <c r="J19" s="139">
        <f>'Yr 3 Balance Sheet'!F19</f>
        <v>0</v>
      </c>
    </row>
    <row r="20" spans="1:10" x14ac:dyDescent="0.2">
      <c r="A20" s="127"/>
      <c r="B20" s="128" t="s">
        <v>3</v>
      </c>
      <c r="D20" s="142">
        <f>'Current Balance Sheet'!B18</f>
        <v>0</v>
      </c>
      <c r="F20" s="139">
        <f>D20+Expenses!B7</f>
        <v>0</v>
      </c>
      <c r="H20" s="142">
        <f>'Yr 3 Balance Sheet'!D20</f>
        <v>0</v>
      </c>
      <c r="J20" s="139">
        <f>'Yr 3 Balance Sheet'!F20</f>
        <v>0</v>
      </c>
    </row>
    <row r="21" spans="1:10" ht="14.25" x14ac:dyDescent="0.35">
      <c r="A21" s="127"/>
      <c r="B21" s="128" t="s">
        <v>122</v>
      </c>
      <c r="D21" s="146">
        <f>'Current Balance Sheet'!B19</f>
        <v>0</v>
      </c>
      <c r="F21" s="146">
        <f>D21+Expenses!B12+Expenses!B11+'Cash Flow Statements'!O20</f>
        <v>0</v>
      </c>
      <c r="H21" s="244">
        <f>'Yr 3 Balance Sheet'!D21</f>
        <v>0</v>
      </c>
      <c r="J21" s="205">
        <f>'Yr 3 Balance Sheet'!F21</f>
        <v>0</v>
      </c>
    </row>
    <row r="22" spans="1:10" x14ac:dyDescent="0.2">
      <c r="A22" s="127" t="s">
        <v>112</v>
      </c>
      <c r="B22" s="128"/>
      <c r="D22" s="142">
        <f>SUM(D16:D21)</f>
        <v>0</v>
      </c>
      <c r="F22" s="139">
        <f>SUM(F16:F21)</f>
        <v>0</v>
      </c>
      <c r="H22" s="243">
        <f>'Yr 3 Balance Sheet'!D22</f>
        <v>0</v>
      </c>
      <c r="J22" s="204">
        <f>'Yr 3 Balance Sheet'!F22</f>
        <v>0</v>
      </c>
    </row>
    <row r="23" spans="1:10" x14ac:dyDescent="0.2">
      <c r="A23" s="127"/>
      <c r="B23" s="128"/>
      <c r="D23" s="139"/>
      <c r="F23" s="139"/>
      <c r="H23" s="139"/>
      <c r="J23" s="139"/>
    </row>
    <row r="24" spans="1:10" x14ac:dyDescent="0.2">
      <c r="A24" s="127" t="s">
        <v>113</v>
      </c>
      <c r="B24" s="128"/>
      <c r="D24" s="139">
        <f>'Current Balance Sheet'!B20</f>
        <v>0</v>
      </c>
      <c r="F24" s="139">
        <f>D24+'Income Statements'!O40</f>
        <v>0</v>
      </c>
      <c r="H24" s="139">
        <f>'Yr 3 Balance Sheet'!D24</f>
        <v>0</v>
      </c>
      <c r="J24" s="139">
        <f>'Yr 3 Balance Sheet'!F24</f>
        <v>0</v>
      </c>
    </row>
    <row r="25" spans="1:10" x14ac:dyDescent="0.2">
      <c r="A25" s="127"/>
      <c r="B25" s="128"/>
      <c r="D25" s="139"/>
      <c r="F25" s="139"/>
      <c r="H25" s="139"/>
      <c r="J25" s="139"/>
    </row>
    <row r="26" spans="1:10" x14ac:dyDescent="0.2">
      <c r="A26" s="127" t="s">
        <v>53</v>
      </c>
      <c r="B26" s="128"/>
      <c r="D26" s="148">
        <f>INT(D13+D22-D24)</f>
        <v>0</v>
      </c>
      <c r="F26" s="148">
        <f>INT(F13+F22-F24)</f>
        <v>0</v>
      </c>
      <c r="H26" s="148">
        <f>'Yr 3 Balance Sheet'!D26</f>
        <v>0</v>
      </c>
      <c r="J26" s="148">
        <f>'Yr 3 Balance Sheet'!F26</f>
        <v>0</v>
      </c>
    </row>
    <row r="27" spans="1:10" x14ac:dyDescent="0.2">
      <c r="A27" s="127"/>
      <c r="B27" s="128"/>
    </row>
    <row r="28" spans="1:10" x14ac:dyDescent="0.2">
      <c r="A28" s="127" t="s">
        <v>114</v>
      </c>
      <c r="B28" s="128"/>
    </row>
    <row r="29" spans="1:10" x14ac:dyDescent="0.2">
      <c r="A29" s="127" t="s">
        <v>115</v>
      </c>
      <c r="B29" s="128"/>
    </row>
    <row r="30" spans="1:10" x14ac:dyDescent="0.2">
      <c r="A30" s="127"/>
      <c r="B30" s="128" t="s">
        <v>123</v>
      </c>
      <c r="D30" s="142">
        <f>'Current Balance Sheet'!B27</f>
        <v>0</v>
      </c>
      <c r="F30" s="139">
        <f>D30</f>
        <v>0</v>
      </c>
      <c r="H30" s="142">
        <f>'Yr 3 Balance Sheet'!D32</f>
        <v>0</v>
      </c>
      <c r="J30" s="139">
        <f>H30</f>
        <v>0</v>
      </c>
    </row>
    <row r="31" spans="1:10" x14ac:dyDescent="0.2">
      <c r="A31" s="127"/>
      <c r="B31" s="128" t="s">
        <v>124</v>
      </c>
      <c r="D31" s="142">
        <f>'Current Balance Sheet'!B28</f>
        <v>0</v>
      </c>
      <c r="F31" s="142">
        <f>Expenses!B44-((Expenses!B47*12)-'Income Statements'!O44)+D31</f>
        <v>0</v>
      </c>
      <c r="H31" s="142">
        <f>'Yr 3 Balance Sheet'!D33</f>
        <v>0</v>
      </c>
      <c r="J31" s="142">
        <f>'Yr 3 Balance Sheet'!F33</f>
        <v>0</v>
      </c>
    </row>
    <row r="32" spans="1:10" x14ac:dyDescent="0.2">
      <c r="A32" s="127" t="s">
        <v>58</v>
      </c>
      <c r="B32" s="128"/>
      <c r="D32" s="139">
        <f>SUM(D30:D31)</f>
        <v>0</v>
      </c>
      <c r="F32" s="139">
        <f>SUM(F30:F31)</f>
        <v>0</v>
      </c>
      <c r="H32" s="139">
        <f>'Yr 3 Balance Sheet'!D34</f>
        <v>0</v>
      </c>
      <c r="J32" s="139">
        <f>'Yr 3 Balance Sheet'!F34</f>
        <v>0</v>
      </c>
    </row>
    <row r="33" spans="1:11" x14ac:dyDescent="0.2">
      <c r="A33" s="127"/>
      <c r="B33" s="128"/>
      <c r="D33" s="139"/>
      <c r="F33" s="139"/>
      <c r="H33" s="139"/>
      <c r="J33" s="139"/>
    </row>
    <row r="34" spans="1:11" x14ac:dyDescent="0.2">
      <c r="A34" s="127" t="s">
        <v>116</v>
      </c>
      <c r="B34" s="128"/>
      <c r="D34" s="139"/>
      <c r="F34" s="139"/>
      <c r="H34" s="139"/>
      <c r="J34" s="139"/>
    </row>
    <row r="35" spans="1:11" x14ac:dyDescent="0.2">
      <c r="A35" s="127"/>
      <c r="B35" s="128" t="s">
        <v>125</v>
      </c>
      <c r="D35" s="142">
        <f>'Current Balance Sheet'!B37</f>
        <v>0</v>
      </c>
      <c r="F35" s="139">
        <f>Expenses!B40+Expenses!B41</f>
        <v>0</v>
      </c>
      <c r="H35" s="142">
        <f>'Yr 3 Balance Sheet'!D37</f>
        <v>0</v>
      </c>
      <c r="J35" s="139">
        <f>'Yr 3 Balance Sheet'!F37</f>
        <v>0</v>
      </c>
    </row>
    <row r="36" spans="1:11" ht="14.25" x14ac:dyDescent="0.35">
      <c r="A36" s="127"/>
      <c r="B36" s="128" t="s">
        <v>126</v>
      </c>
      <c r="D36" s="146">
        <f>'Current Balance Sheet'!B38</f>
        <v>0</v>
      </c>
      <c r="F36" s="146">
        <f>D36+'Income Statements'!O51</f>
        <v>0</v>
      </c>
      <c r="H36" s="244">
        <f>'Yr 3 Balance Sheet'!D38</f>
        <v>0</v>
      </c>
      <c r="J36" s="146">
        <f>'Yr 3 Balance Sheet'!F38</f>
        <v>0</v>
      </c>
    </row>
    <row r="37" spans="1:11" x14ac:dyDescent="0.2">
      <c r="A37" s="127" t="s">
        <v>61</v>
      </c>
      <c r="B37" s="128"/>
      <c r="D37" s="139">
        <f>SUM(D35:D36)</f>
        <v>0</v>
      </c>
      <c r="F37" s="139">
        <f>SUM(F35:F36)</f>
        <v>0</v>
      </c>
      <c r="H37" s="204">
        <f>SUM(H35:H36)</f>
        <v>0</v>
      </c>
      <c r="J37" s="139">
        <f>SUM(J35:J36)</f>
        <v>0</v>
      </c>
    </row>
    <row r="38" spans="1:11" x14ac:dyDescent="0.2">
      <c r="A38" s="127"/>
      <c r="B38" s="128"/>
      <c r="D38" s="139"/>
      <c r="F38" s="139"/>
      <c r="H38" s="139"/>
      <c r="J38" s="139"/>
    </row>
    <row r="39" spans="1:11" x14ac:dyDescent="0.2">
      <c r="A39" s="127" t="s">
        <v>117</v>
      </c>
      <c r="B39" s="128"/>
      <c r="D39" s="148">
        <f>INT(D32+D37)</f>
        <v>0</v>
      </c>
      <c r="F39" s="148">
        <f>INT(F32+F37)</f>
        <v>0</v>
      </c>
      <c r="H39" s="148">
        <f>'Yr 3 Balance Sheet'!D41</f>
        <v>0</v>
      </c>
      <c r="J39" s="148">
        <f>'Yr 3 Balance Sheet'!F41</f>
        <v>0</v>
      </c>
    </row>
    <row r="42" spans="1:11" x14ac:dyDescent="0.2">
      <c r="F42" s="183" t="str">
        <f>IF((G42)&lt;&gt;0,"Statement Does Not Balance","Statement Balances")</f>
        <v>Statement Balances</v>
      </c>
      <c r="G42" s="206">
        <f>F26-F39</f>
        <v>0</v>
      </c>
      <c r="H42" s="162" t="str">
        <f>IF((I42)&lt;&gt;0,"Statement Does Not Balance","Statement Balances")</f>
        <v>Statement Balances</v>
      </c>
      <c r="I42" s="176">
        <f>H26-H39</f>
        <v>0</v>
      </c>
      <c r="J42" s="183" t="str">
        <f>IF((K42)&lt;&gt;0,"Statement Does Not Balance","Statement Balances")</f>
        <v>Statement Balances</v>
      </c>
      <c r="K42" s="184">
        <f>J26-J39</f>
        <v>0</v>
      </c>
    </row>
    <row r="44" spans="1:11" x14ac:dyDescent="0.2">
      <c r="F44" s="185"/>
    </row>
    <row r="45" spans="1:11" x14ac:dyDescent="0.2">
      <c r="F45" s="176"/>
    </row>
  </sheetData>
  <mergeCells count="2">
    <mergeCell ref="A1:J1"/>
    <mergeCell ref="A2:J2"/>
  </mergeCells>
  <phoneticPr fontId="0" type="noConversion"/>
  <pageMargins left="2.64" right="0.75" top="1.03" bottom="1"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ColWidth="8.85546875" defaultRowHeight="12" x14ac:dyDescent="0.2"/>
  <cols>
    <col min="1" max="1" width="2.7109375" style="2" customWidth="1"/>
    <col min="2" max="2" width="45.28515625" style="2" customWidth="1"/>
    <col min="3" max="3" width="18.140625" style="2" customWidth="1"/>
    <col min="4" max="4" width="5.140625" style="2" customWidth="1"/>
    <col min="5" max="5" width="86.7109375" style="2" customWidth="1"/>
    <col min="6" max="16384" width="8.85546875" style="2"/>
  </cols>
  <sheetData>
    <row r="1" spans="1:5" x14ac:dyDescent="0.2">
      <c r="A1" s="1" t="s">
        <v>150</v>
      </c>
    </row>
    <row r="2" spans="1:5" x14ac:dyDescent="0.2">
      <c r="A2" s="1"/>
    </row>
    <row r="3" spans="1:5" x14ac:dyDescent="0.2">
      <c r="A3" s="2" t="s">
        <v>168</v>
      </c>
    </row>
    <row r="4" spans="1:5" x14ac:dyDescent="0.2">
      <c r="A4" s="2" t="s">
        <v>166</v>
      </c>
    </row>
    <row r="5" spans="1:5" x14ac:dyDescent="0.2">
      <c r="A5" s="2" t="s">
        <v>167</v>
      </c>
    </row>
    <row r="8" spans="1:5" x14ac:dyDescent="0.2">
      <c r="A8" s="3" t="s">
        <v>145</v>
      </c>
      <c r="B8" s="1"/>
      <c r="C8" s="4" t="s">
        <v>143</v>
      </c>
      <c r="D8" s="1"/>
      <c r="E8" s="65" t="s">
        <v>144</v>
      </c>
    </row>
    <row r="10" spans="1:5" x14ac:dyDescent="0.2">
      <c r="A10" s="1" t="s">
        <v>146</v>
      </c>
    </row>
    <row r="11" spans="1:5" x14ac:dyDescent="0.2">
      <c r="B11" s="2" t="s">
        <v>156</v>
      </c>
      <c r="C11" s="19">
        <f>'Sources of Capital'!B12</f>
        <v>500</v>
      </c>
      <c r="E11" s="2" t="e">
        <f>IF('Sources of Capital'!B14&gt;0.2,"Owner's Injection is adequate","Owner's injection might be too low for amount of funds requested")</f>
        <v>#DIV/0!</v>
      </c>
    </row>
    <row r="12" spans="1:5" x14ac:dyDescent="0.2">
      <c r="B12" s="2" t="s">
        <v>158</v>
      </c>
      <c r="C12" s="16">
        <f>IF(Expenses!B27=0,0,Expenses!B27/Expenses!B30)</f>
        <v>0</v>
      </c>
      <c r="E12" s="2" t="str">
        <f>IF(C12&lt;0.2,"Cash request seems reasonable with total request","Cash request exceeds 20% of total request.  This may be not in line.")</f>
        <v>Cash request seems reasonable with total request</v>
      </c>
    </row>
    <row r="15" spans="1:5" x14ac:dyDescent="0.2">
      <c r="A15" s="1" t="s">
        <v>147</v>
      </c>
    </row>
    <row r="16" spans="1:5" x14ac:dyDescent="0.2">
      <c r="B16" s="2" t="s">
        <v>148</v>
      </c>
      <c r="C16" s="63">
        <f>'Sources of Capital'!B24</f>
        <v>0.1</v>
      </c>
      <c r="E16" s="2" t="str">
        <f>IF(C16&lt;0.07,"Interest rate may be too low for type of loan requested","Interest rate seems reasonable")</f>
        <v>Interest rate seems reasonable</v>
      </c>
    </row>
    <row r="17" spans="1:5" x14ac:dyDescent="0.2">
      <c r="B17" s="2" t="s">
        <v>149</v>
      </c>
      <c r="C17" s="2">
        <f>'Sources of Capital'!B25</f>
        <v>84</v>
      </c>
      <c r="E17" s="2" t="str">
        <f>IF(C17&gt;120,"Loan term may be too high for this type of loan","Loan term seems within range for this type of loan")</f>
        <v>Loan term seems within range for this type of loan</v>
      </c>
    </row>
    <row r="19" spans="1:5" x14ac:dyDescent="0.2">
      <c r="B19" s="2" t="s">
        <v>151</v>
      </c>
      <c r="C19" s="63">
        <f>'Sources of Capital'!B29</f>
        <v>0.09</v>
      </c>
      <c r="E19" s="2" t="str">
        <f>IF(C19&lt;0.07,"Interest rate may be too low for type of loan requested","Interest rate seems reasonable")</f>
        <v>Interest rate seems reasonable</v>
      </c>
    </row>
    <row r="20" spans="1:5" x14ac:dyDescent="0.2">
      <c r="B20" s="2" t="s">
        <v>152</v>
      </c>
      <c r="C20" s="2">
        <f>'Sources of Capital'!B30</f>
        <v>240</v>
      </c>
      <c r="E20" s="2" t="str">
        <f>IF(C20&gt;240,"Loan term may be too high for this type of loan","Loan term seems within range for this type of loan")</f>
        <v>Loan term seems within range for this type of loan</v>
      </c>
    </row>
    <row r="22" spans="1:5" x14ac:dyDescent="0.2">
      <c r="B22" s="2" t="s">
        <v>159</v>
      </c>
      <c r="C22" s="16" t="e">
        <f>IF('Sources of Capital'!D33=0,0,('Sources of Capital'!D33*12)/'Income Statements'!O12)</f>
        <v>#DIV/0!</v>
      </c>
      <c r="E22" s="2" t="e">
        <f>IF(C22&gt;0.1,"Calculated loan payments as a percent of sales may be too high","Calculated loan payments as a percent of sales seem resonable")</f>
        <v>#DIV/0!</v>
      </c>
    </row>
    <row r="25" spans="1:5" x14ac:dyDescent="0.2">
      <c r="A25" s="1" t="s">
        <v>153</v>
      </c>
    </row>
    <row r="26" spans="1:5" x14ac:dyDescent="0.2">
      <c r="B26" s="2" t="s">
        <v>160</v>
      </c>
      <c r="C26" s="63">
        <f>'Income Statements'!P23</f>
        <v>0</v>
      </c>
      <c r="E26" s="2" t="str">
        <f>IF(C26&lt;0.2,"Gross margin percentage seems very low","Gross margin percentage seems reasonable")</f>
        <v>Gross margin percentage seems very low</v>
      </c>
    </row>
    <row r="27" spans="1:5" x14ac:dyDescent="0.2">
      <c r="B27" s="2" t="s">
        <v>154</v>
      </c>
      <c r="C27" s="19">
        <f>'Income Statements'!O26</f>
        <v>0</v>
      </c>
      <c r="E27" s="2" t="str">
        <f>IF(C27&gt;0,"An owner's compensation amount has been established","An owner's compensation amount has not been established")</f>
        <v>An owner's compensation amount has not been established</v>
      </c>
    </row>
    <row r="28" spans="1:5" x14ac:dyDescent="0.2">
      <c r="B28" s="2" t="s">
        <v>155</v>
      </c>
      <c r="C28" s="16" t="e">
        <f>C27/'Income Statements'!O51</f>
        <v>#DIV/0!</v>
      </c>
      <c r="E28" s="2" t="e">
        <f>IF(C28&gt;1,"Owner's compensation may be too high relative to profitability of business","Owner's compensation seems reasonable")</f>
        <v>#DIV/0!</v>
      </c>
    </row>
    <row r="29" spans="1:5" x14ac:dyDescent="0.2">
      <c r="B29" s="2" t="s">
        <v>157</v>
      </c>
      <c r="C29" s="16">
        <f>IF('Income Statements'!O33=0,0,'Income Statements'!O33/'Income Statements'!O12)</f>
        <v>0</v>
      </c>
      <c r="E29" s="2" t="str">
        <f>IF(C29&lt;0.02,"Advertising as a percent of sales may be too low","Advertising as a percent of sales seems reasonable")</f>
        <v>Advertising as a percent of sales may be too low</v>
      </c>
    </row>
    <row r="30" spans="1:5" x14ac:dyDescent="0.2">
      <c r="B30" s="2" t="s">
        <v>161</v>
      </c>
      <c r="C30" s="15">
        <f>'Income Statements'!O51</f>
        <v>0</v>
      </c>
      <c r="E30" s="2" t="str">
        <f>IF(C30&lt;0,"The business is not showing a profit","The business is showing a profit")</f>
        <v>The business is showing a profit</v>
      </c>
    </row>
    <row r="31" spans="1:5" x14ac:dyDescent="0.2">
      <c r="B31" s="2" t="s">
        <v>162</v>
      </c>
      <c r="C31" s="63">
        <f>'Income Statements'!P51</f>
        <v>0</v>
      </c>
      <c r="E31" s="2" t="str">
        <f>IF(C31&gt;0.2,"The projection may be too aggressive in stating profitability","The projection does not seem highly unreasonable")</f>
        <v>The projection does not seem highly unreasonable</v>
      </c>
    </row>
    <row r="34" spans="1:5" x14ac:dyDescent="0.2">
      <c r="A34" s="1" t="s">
        <v>142</v>
      </c>
    </row>
    <row r="35" spans="1:5" x14ac:dyDescent="0.2">
      <c r="B35" s="2" t="s">
        <v>163</v>
      </c>
      <c r="C35" s="15" t="e">
        <f>'Cash Flow Statements'!#REF!</f>
        <v>#REF!</v>
      </c>
      <c r="E35" s="2" t="e">
        <f>IF(C35&gt;0,"The financial projection does not provide the desired level of cash flow","The financial projection provides the desired level of cash flow")</f>
        <v>#REF!</v>
      </c>
    </row>
    <row r="36" spans="1:5" x14ac:dyDescent="0.2">
      <c r="B36" s="2" t="s">
        <v>98</v>
      </c>
      <c r="C36" s="44" t="e">
        <f>C35</f>
        <v>#REF!</v>
      </c>
      <c r="E36" s="2" t="e">
        <f>IF(C36&gt;0,"The business will need at least this level of a line of credit","The business doesn't seem to require a line of credit")</f>
        <v>#REF!</v>
      </c>
    </row>
    <row r="37" spans="1:5" x14ac:dyDescent="0.2">
      <c r="B37" s="2" t="s">
        <v>164</v>
      </c>
      <c r="C37" s="16">
        <f>IF('Income Statements'!O12-'Cash Flow Statements'!O17=0,0,('Income Statements'!O12-'Cash Flow Statements'!O17)/'Income Statements'!O12)</f>
        <v>0</v>
      </c>
      <c r="E37" s="2" t="str">
        <f>IF(C37&gt;0.3,"Accounts receivable amounts seem high","Accounts receivable amount as a percent of sales seems reasonable")</f>
        <v>Accounts receivable amount as a percent of sales seems reasonable</v>
      </c>
    </row>
    <row r="40" spans="1:5" x14ac:dyDescent="0.2">
      <c r="A40" s="1" t="s">
        <v>165</v>
      </c>
    </row>
    <row r="41" spans="1:5" x14ac:dyDescent="0.2">
      <c r="A41" s="1"/>
      <c r="B41" s="2" t="s">
        <v>170</v>
      </c>
      <c r="C41" s="66">
        <f>'Balance Sheets'!D26-'Balance Sheets'!D39</f>
        <v>0</v>
      </c>
      <c r="E41" s="2" t="str">
        <f>IF(C41&lt;&gt;0,"The balance sheet is not in balance","The balance sheet does balance")</f>
        <v>The balance sheet does balance</v>
      </c>
    </row>
    <row r="42" spans="1:5" x14ac:dyDescent="0.2">
      <c r="B42" s="2" t="s">
        <v>171</v>
      </c>
      <c r="C42" s="66">
        <f>'Balance Sheets'!G42</f>
        <v>0</v>
      </c>
      <c r="E42" s="2" t="str">
        <f>IF(C42&lt;&gt;0,"The balance sheet is not in balance","The balance sheet does balance")</f>
        <v>The balance sheet does balance</v>
      </c>
    </row>
    <row r="43" spans="1:5" x14ac:dyDescent="0.2">
      <c r="B43" s="2" t="s">
        <v>169</v>
      </c>
      <c r="C43" s="32" t="e">
        <f>'Balance Sheets'!F32/'Balance Sheets'!F37</f>
        <v>#DIV/0!</v>
      </c>
      <c r="E43" s="2" t="e">
        <f>IF(C43&gt;5,"Most banks would consider there to be too much debt for the overall amount of equity or ownership","The debt to equity ratio seems reasonable")</f>
        <v>#DIV/0!</v>
      </c>
    </row>
    <row r="46" spans="1:5" x14ac:dyDescent="0.2">
      <c r="A46" s="1" t="s">
        <v>127</v>
      </c>
    </row>
    <row r="47" spans="1:5" x14ac:dyDescent="0.2">
      <c r="B47" s="2" t="s">
        <v>172</v>
      </c>
      <c r="C47" s="15">
        <f>'Income Statements'!O12-'Break-Even'!B15</f>
        <v>0</v>
      </c>
      <c r="E47" s="2" t="str">
        <f>IF(C47&gt;0,"The sales projection exceeds the projected break-even sales level","The sales projection is less than the break-even amount")</f>
        <v>The sales projection is less than the break-even amount</v>
      </c>
    </row>
    <row r="49" spans="1:1" x14ac:dyDescent="0.2">
      <c r="A49" s="1"/>
    </row>
  </sheetData>
  <sheetProtection sheet="1" objects="1" scenarios="1"/>
  <phoneticPr fontId="0" type="noConversion"/>
  <pageMargins left="0.89" right="0.75" top="1" bottom="1" header="0.5" footer="0.5"/>
  <pageSetup scale="75" orientation="landscape" blackAndWhite="1" horizontalDpi="300" verticalDpi="30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workbookViewId="0"/>
  </sheetViews>
  <sheetFormatPr defaultColWidth="8.85546875" defaultRowHeight="12" x14ac:dyDescent="0.2"/>
  <cols>
    <col min="1" max="1" width="2.140625" style="23" customWidth="1"/>
    <col min="2" max="2" width="26.140625" style="23" customWidth="1"/>
    <col min="3" max="3" width="1" style="23" customWidth="1"/>
    <col min="4" max="4" width="16.28515625" style="23" customWidth="1"/>
    <col min="5" max="5" width="8.140625" style="23" customWidth="1"/>
    <col min="6" max="6" width="3.7109375" style="23" customWidth="1"/>
    <col min="7" max="7" width="16.28515625" style="23" customWidth="1"/>
    <col min="8" max="8" width="8.140625" style="23" customWidth="1"/>
    <col min="9" max="9" width="3.7109375" style="23" customWidth="1"/>
    <col min="10" max="10" width="16.28515625" style="23" customWidth="1"/>
    <col min="11" max="11" width="8.140625" style="23" customWidth="1"/>
    <col min="12" max="16384" width="8.85546875" style="23"/>
  </cols>
  <sheetData>
    <row r="1" spans="1:11" x14ac:dyDescent="0.2">
      <c r="A1" s="1" t="str">
        <f>Expenses!A1</f>
        <v>Name</v>
      </c>
    </row>
    <row r="2" spans="1:11" x14ac:dyDescent="0.2">
      <c r="A2" s="1" t="s">
        <v>223</v>
      </c>
    </row>
    <row r="3" spans="1:11" x14ac:dyDescent="0.2">
      <c r="A3" s="1"/>
      <c r="B3" s="24"/>
      <c r="C3" s="24"/>
    </row>
    <row r="4" spans="1:11" x14ac:dyDescent="0.2">
      <c r="D4" s="74"/>
    </row>
    <row r="5" spans="1:11" x14ac:dyDescent="0.2">
      <c r="D5" s="74"/>
    </row>
    <row r="6" spans="1:11" x14ac:dyDescent="0.2">
      <c r="A6" s="50" t="s">
        <v>224</v>
      </c>
      <c r="B6" s="50"/>
      <c r="C6" s="50"/>
      <c r="D6" s="75"/>
    </row>
    <row r="7" spans="1:11" x14ac:dyDescent="0.2">
      <c r="A7" s="50"/>
      <c r="B7" s="50"/>
      <c r="C7" s="50"/>
      <c r="D7" s="48" t="s">
        <v>199</v>
      </c>
      <c r="E7" s="49" t="s">
        <v>71</v>
      </c>
      <c r="G7" s="48" t="s">
        <v>200</v>
      </c>
      <c r="H7" s="49" t="s">
        <v>71</v>
      </c>
      <c r="J7" s="48" t="s">
        <v>201</v>
      </c>
      <c r="K7" s="49" t="s">
        <v>71</v>
      </c>
    </row>
    <row r="8" spans="1:11" x14ac:dyDescent="0.2">
      <c r="A8" s="50"/>
      <c r="B8" s="50"/>
      <c r="C8" s="50"/>
      <c r="D8" s="51"/>
      <c r="E8" s="52"/>
      <c r="G8" s="51"/>
      <c r="H8" s="52"/>
      <c r="J8" s="51"/>
      <c r="K8" s="52"/>
    </row>
    <row r="9" spans="1:11" x14ac:dyDescent="0.2">
      <c r="A9" s="1"/>
      <c r="B9" s="2"/>
      <c r="C9" s="2"/>
      <c r="D9" s="2"/>
      <c r="E9" s="16"/>
      <c r="G9" s="2"/>
      <c r="H9" s="16"/>
      <c r="J9" s="2"/>
      <c r="K9" s="16"/>
    </row>
    <row r="10" spans="1:11" x14ac:dyDescent="0.2">
      <c r="A10" s="1" t="s">
        <v>80</v>
      </c>
      <c r="B10" s="2"/>
      <c r="C10" s="2"/>
      <c r="D10" s="2"/>
      <c r="E10" s="16"/>
      <c r="G10" s="2"/>
      <c r="H10" s="16"/>
      <c r="J10" s="2"/>
      <c r="K10" s="16"/>
    </row>
    <row r="11" spans="1:11" x14ac:dyDescent="0.2">
      <c r="A11" s="1"/>
      <c r="B11" s="2" t="str">
        <f>'Income Statements'!B6</f>
        <v>Product / Service 1</v>
      </c>
      <c r="C11" s="2"/>
      <c r="D11" s="53">
        <f>'Income Statements'!O6</f>
        <v>0</v>
      </c>
      <c r="E11" s="16"/>
      <c r="G11" s="53">
        <f>'Yr 2 Income Statement'!O7</f>
        <v>0</v>
      </c>
      <c r="H11" s="16"/>
      <c r="J11" s="7">
        <f>'Yr 3 Income Statement'!O7</f>
        <v>0</v>
      </c>
      <c r="K11" s="16"/>
    </row>
    <row r="12" spans="1:11" x14ac:dyDescent="0.2">
      <c r="A12" s="1"/>
      <c r="B12" s="2" t="str">
        <f>'Income Statements'!B7</f>
        <v>Product / Service 2</v>
      </c>
      <c r="C12" s="2"/>
      <c r="D12" s="53">
        <f>'Income Statements'!O7</f>
        <v>0</v>
      </c>
      <c r="E12" s="16"/>
      <c r="G12" s="53">
        <f>'Yr 2 Income Statement'!O8</f>
        <v>0</v>
      </c>
      <c r="H12" s="16"/>
      <c r="J12" s="7">
        <f>'Yr 3 Income Statement'!O8</f>
        <v>0</v>
      </c>
      <c r="K12" s="16"/>
    </row>
    <row r="13" spans="1:11" ht="14.25" x14ac:dyDescent="0.35">
      <c r="A13" s="1"/>
      <c r="B13" s="2" t="str">
        <f>'Income Statements'!B11</f>
        <v>Product / Service 6</v>
      </c>
      <c r="C13" s="2"/>
      <c r="D13" s="54">
        <f>'Income Statements'!O11</f>
        <v>0</v>
      </c>
      <c r="E13" s="16"/>
      <c r="G13" s="54">
        <f>'Yr 2 Income Statement'!O12</f>
        <v>0</v>
      </c>
      <c r="H13" s="16"/>
      <c r="J13" s="60">
        <f>'Yr 3 Income Statement'!O12</f>
        <v>0</v>
      </c>
      <c r="K13" s="16"/>
    </row>
    <row r="14" spans="1:11" x14ac:dyDescent="0.2">
      <c r="A14" s="1" t="s">
        <v>72</v>
      </c>
      <c r="B14" s="2"/>
      <c r="C14" s="2"/>
      <c r="D14" s="53">
        <f>'Income Statements'!O12</f>
        <v>0</v>
      </c>
      <c r="E14" s="16">
        <f>'Income Statements'!P12</f>
        <v>1</v>
      </c>
      <c r="G14" s="53">
        <f>'Yr 2 Income Statement'!O13</f>
        <v>0</v>
      </c>
      <c r="H14" s="16">
        <f>'Yr 2 Income Statement'!P13</f>
        <v>1</v>
      </c>
      <c r="J14" s="53">
        <f>'Yr 3 Income Statement'!O13</f>
        <v>0</v>
      </c>
      <c r="K14" s="16">
        <f>'Yr 3 Income Statement'!P13</f>
        <v>1</v>
      </c>
    </row>
    <row r="15" spans="1:11" x14ac:dyDescent="0.2">
      <c r="A15" s="1"/>
      <c r="B15" s="2"/>
      <c r="C15" s="2"/>
      <c r="D15" s="2"/>
      <c r="E15" s="16"/>
      <c r="G15" s="2"/>
      <c r="H15" s="16"/>
      <c r="J15" s="2"/>
      <c r="K15" s="16"/>
    </row>
    <row r="16" spans="1:11" x14ac:dyDescent="0.2">
      <c r="A16" s="1" t="s">
        <v>81</v>
      </c>
      <c r="B16" s="2"/>
      <c r="C16" s="2"/>
      <c r="D16" s="2"/>
      <c r="E16" s="16"/>
      <c r="G16" s="2"/>
      <c r="H16" s="16"/>
      <c r="J16" s="2"/>
      <c r="K16" s="16"/>
    </row>
    <row r="17" spans="1:11" x14ac:dyDescent="0.2">
      <c r="A17" s="1"/>
      <c r="B17" s="2" t="str">
        <f>B11</f>
        <v>Product / Service 1</v>
      </c>
      <c r="C17" s="2"/>
      <c r="D17" s="53">
        <f>'Income Statements'!O15</f>
        <v>0</v>
      </c>
      <c r="E17" s="16"/>
      <c r="G17" s="53">
        <f>'Yr 2 Income Statement'!O16</f>
        <v>0</v>
      </c>
      <c r="H17" s="16"/>
      <c r="J17" s="7">
        <f>'Yr 3 Income Statement'!O16</f>
        <v>0</v>
      </c>
      <c r="K17" s="16"/>
    </row>
    <row r="18" spans="1:11" x14ac:dyDescent="0.2">
      <c r="A18" s="1"/>
      <c r="B18" s="2" t="str">
        <f>B12</f>
        <v>Product / Service 2</v>
      </c>
      <c r="C18" s="2"/>
      <c r="D18" s="53">
        <f>'Income Statements'!O16</f>
        <v>0</v>
      </c>
      <c r="E18" s="16"/>
      <c r="G18" s="53">
        <f>'Yr 2 Income Statement'!O17</f>
        <v>0</v>
      </c>
      <c r="H18" s="16"/>
      <c r="J18" s="7">
        <f>'Yr 3 Income Statement'!O17</f>
        <v>0</v>
      </c>
      <c r="K18" s="16"/>
    </row>
    <row r="19" spans="1:11" ht="14.25" x14ac:dyDescent="0.35">
      <c r="A19" s="1"/>
      <c r="B19" s="2" t="str">
        <f>B13</f>
        <v>Product / Service 6</v>
      </c>
      <c r="C19" s="2"/>
      <c r="D19" s="54">
        <f>'Income Statements'!O20</f>
        <v>0</v>
      </c>
      <c r="E19" s="16"/>
      <c r="G19" s="54">
        <f>'Yr 2 Income Statement'!O21</f>
        <v>0</v>
      </c>
      <c r="H19" s="16"/>
      <c r="J19" s="69">
        <f>'Yr 3 Income Statement'!O21</f>
        <v>0</v>
      </c>
      <c r="K19" s="16"/>
    </row>
    <row r="20" spans="1:11" x14ac:dyDescent="0.2">
      <c r="A20" s="1" t="s">
        <v>74</v>
      </c>
      <c r="B20" s="2"/>
      <c r="C20" s="2"/>
      <c r="D20" s="53">
        <f>'Income Statements'!O21</f>
        <v>0</v>
      </c>
      <c r="E20" s="16">
        <f>'Income Statements'!P21</f>
        <v>0</v>
      </c>
      <c r="G20" s="53">
        <f>'Yr 2 Income Statement'!O22</f>
        <v>0</v>
      </c>
      <c r="H20" s="16">
        <f>'Yr 2 Income Statement'!P22</f>
        <v>0</v>
      </c>
      <c r="J20" s="53">
        <f>'Yr 3 Income Statement'!O22</f>
        <v>0</v>
      </c>
      <c r="K20" s="16">
        <f>'Yr 3 Income Statement'!P22</f>
        <v>0</v>
      </c>
    </row>
    <row r="21" spans="1:11" x14ac:dyDescent="0.2">
      <c r="A21" s="1"/>
      <c r="B21" s="2"/>
      <c r="C21" s="2"/>
      <c r="D21" s="2"/>
      <c r="E21" s="16"/>
      <c r="G21" s="2"/>
      <c r="H21" s="16"/>
      <c r="J21" s="2"/>
      <c r="K21" s="16"/>
    </row>
    <row r="22" spans="1:11" x14ac:dyDescent="0.2">
      <c r="A22" s="1" t="s">
        <v>75</v>
      </c>
      <c r="B22" s="2"/>
      <c r="C22" s="2"/>
      <c r="D22" s="53">
        <f>'Income Statements'!O23</f>
        <v>0</v>
      </c>
      <c r="E22" s="16">
        <f>'Income Statements'!P23</f>
        <v>0</v>
      </c>
      <c r="G22" s="53">
        <f>'Yr 2 Income Statement'!O24</f>
        <v>0</v>
      </c>
      <c r="H22" s="16">
        <f>'Yr 2 Income Statement'!P24</f>
        <v>0</v>
      </c>
      <c r="J22" s="53">
        <f>'Yr 3 Income Statement'!O24</f>
        <v>0</v>
      </c>
      <c r="K22" s="16">
        <f>'Yr 3 Income Statement'!P24</f>
        <v>0</v>
      </c>
    </row>
    <row r="23" spans="1:11" x14ac:dyDescent="0.2">
      <c r="A23" s="1"/>
      <c r="B23" s="2"/>
      <c r="C23" s="2"/>
      <c r="D23" s="2"/>
      <c r="E23" s="16"/>
      <c r="G23" s="2"/>
      <c r="H23" s="16"/>
      <c r="J23" s="2"/>
      <c r="K23" s="16"/>
    </row>
    <row r="24" spans="1:11" x14ac:dyDescent="0.2">
      <c r="A24" s="1" t="s">
        <v>79</v>
      </c>
      <c r="B24" s="2"/>
      <c r="C24" s="2"/>
      <c r="D24" s="7"/>
      <c r="E24" s="16"/>
      <c r="G24" s="7"/>
      <c r="H24" s="16"/>
      <c r="J24" s="7"/>
      <c r="K24" s="16"/>
    </row>
    <row r="25" spans="1:11" x14ac:dyDescent="0.2">
      <c r="A25" s="1"/>
      <c r="B25" s="2" t="str">
        <f>'Income Statements'!B26</f>
        <v>Owner's Compensation</v>
      </c>
      <c r="C25" s="2"/>
      <c r="D25" s="7">
        <f>'Income Statements'!O26</f>
        <v>0</v>
      </c>
      <c r="E25" s="16"/>
      <c r="G25" s="7">
        <f>'Yr 2 Income Statement'!O27</f>
        <v>0</v>
      </c>
      <c r="H25" s="16"/>
      <c r="J25" s="7">
        <f>'Yr 3 Income Statement'!O27</f>
        <v>0</v>
      </c>
      <c r="K25" s="16"/>
    </row>
    <row r="26" spans="1:11" x14ac:dyDescent="0.2">
      <c r="A26" s="1"/>
      <c r="B26" s="2" t="str">
        <f>'Income Statements'!B27</f>
        <v>Salaries</v>
      </c>
      <c r="C26" s="2"/>
      <c r="D26" s="7">
        <f>'Income Statements'!O27</f>
        <v>0</v>
      </c>
      <c r="E26" s="16"/>
      <c r="G26" s="7">
        <f>'Yr 2 Income Statement'!O28</f>
        <v>0</v>
      </c>
      <c r="H26" s="16"/>
      <c r="J26" s="7">
        <f>'Yr 3 Income Statement'!O28</f>
        <v>0</v>
      </c>
      <c r="K26" s="16"/>
    </row>
    <row r="27" spans="1:11" x14ac:dyDescent="0.2">
      <c r="A27" s="1"/>
      <c r="B27" s="2" t="str">
        <f>'Income Statements'!B28</f>
        <v>Payroll Taxes</v>
      </c>
      <c r="C27" s="2"/>
      <c r="D27" s="7">
        <f>'Income Statements'!O28</f>
        <v>0</v>
      </c>
      <c r="E27" s="16"/>
      <c r="G27" s="7">
        <f>'Yr 2 Income Statement'!O29</f>
        <v>0</v>
      </c>
      <c r="H27" s="16"/>
      <c r="J27" s="7">
        <f>'Yr 3 Income Statement'!O29</f>
        <v>0</v>
      </c>
      <c r="K27" s="16"/>
    </row>
    <row r="28" spans="1:11" x14ac:dyDescent="0.2">
      <c r="A28" s="1"/>
      <c r="B28" s="2" t="e">
        <f>'Income Statements'!#REF!</f>
        <v>#REF!</v>
      </c>
      <c r="C28" s="2"/>
      <c r="D28" s="7" t="e">
        <f>'Income Statements'!#REF!</f>
        <v>#REF!</v>
      </c>
      <c r="E28" s="16"/>
      <c r="G28" s="7" t="e">
        <f>'Yr 2 Income Statement'!#REF!</f>
        <v>#REF!</v>
      </c>
      <c r="H28" s="16"/>
      <c r="J28" s="7" t="e">
        <f>'Yr 3 Income Statement'!#REF!</f>
        <v>#REF!</v>
      </c>
      <c r="K28" s="16"/>
    </row>
    <row r="29" spans="1:11" ht="14.25" x14ac:dyDescent="0.35">
      <c r="A29" s="1"/>
      <c r="B29" s="2" t="str">
        <f>'Income Statements'!B29</f>
        <v>Employee Benefit Programs</v>
      </c>
      <c r="C29" s="2"/>
      <c r="D29" s="27">
        <f>'Income Statements'!O29</f>
        <v>0</v>
      </c>
      <c r="E29" s="16"/>
      <c r="G29" s="27">
        <f>'Yr 2 Income Statement'!O30</f>
        <v>0</v>
      </c>
      <c r="H29" s="16"/>
      <c r="J29" s="27">
        <f>'Yr 3 Income Statement'!O30</f>
        <v>0</v>
      </c>
      <c r="K29" s="16"/>
    </row>
    <row r="30" spans="1:11" x14ac:dyDescent="0.2">
      <c r="A30" s="1" t="s">
        <v>17</v>
      </c>
      <c r="B30" s="2"/>
      <c r="C30" s="2"/>
      <c r="D30" s="7">
        <f>'Income Statements'!O30</f>
        <v>0</v>
      </c>
      <c r="E30" s="16">
        <f>'Income Statements'!P30</f>
        <v>0</v>
      </c>
      <c r="G30" s="7">
        <f>'Yr 2 Income Statement'!O31</f>
        <v>0</v>
      </c>
      <c r="H30" s="16">
        <f>'Yr 2 Income Statement'!P31</f>
        <v>0</v>
      </c>
      <c r="J30" s="7">
        <f>'Yr 3 Income Statement'!O31</f>
        <v>0</v>
      </c>
      <c r="K30" s="16">
        <f>'Yr 3 Income Statement'!P31</f>
        <v>0</v>
      </c>
    </row>
    <row r="31" spans="1:11" x14ac:dyDescent="0.2">
      <c r="A31" s="1"/>
      <c r="B31" s="2"/>
      <c r="C31" s="2"/>
      <c r="D31" s="7"/>
      <c r="E31" s="16"/>
      <c r="G31" s="7"/>
      <c r="H31" s="16"/>
      <c r="J31" s="7"/>
      <c r="K31" s="16"/>
    </row>
    <row r="32" spans="1:11" x14ac:dyDescent="0.2">
      <c r="A32" s="1" t="s">
        <v>78</v>
      </c>
      <c r="B32" s="2"/>
      <c r="C32" s="2"/>
      <c r="D32" s="7"/>
      <c r="E32" s="16"/>
      <c r="G32" s="7"/>
      <c r="H32" s="16"/>
      <c r="J32" s="7"/>
      <c r="K32" s="16"/>
    </row>
    <row r="33" spans="1:11" x14ac:dyDescent="0.2">
      <c r="A33" s="1"/>
      <c r="B33" s="2" t="str">
        <f>'Income Statements'!B33</f>
        <v>Expense 1</v>
      </c>
      <c r="C33" s="2"/>
      <c r="D33" s="7">
        <f>'Income Statements'!O33</f>
        <v>0</v>
      </c>
      <c r="E33" s="16"/>
      <c r="G33" s="7">
        <f>'Yr 2 Income Statement'!O34</f>
        <v>0</v>
      </c>
      <c r="H33" s="16"/>
      <c r="J33" s="7">
        <f>'Yr 3 Income Statement'!O34</f>
        <v>0</v>
      </c>
      <c r="K33" s="16"/>
    </row>
    <row r="34" spans="1:11" x14ac:dyDescent="0.2">
      <c r="A34" s="1"/>
      <c r="B34" s="2" t="str">
        <f>'Income Statements'!B34</f>
        <v>Expense 2</v>
      </c>
      <c r="C34" s="2"/>
      <c r="D34" s="7">
        <f>'Income Statements'!O34</f>
        <v>0</v>
      </c>
      <c r="E34" s="16"/>
      <c r="G34" s="7">
        <f>'Yr 2 Income Statement'!O35</f>
        <v>0</v>
      </c>
      <c r="H34" s="16"/>
      <c r="J34" s="7">
        <f>'Yr 3 Income Statement'!O35</f>
        <v>0</v>
      </c>
      <c r="K34" s="16"/>
    </row>
    <row r="35" spans="1:11" x14ac:dyDescent="0.2">
      <c r="A35" s="1"/>
      <c r="B35" s="2" t="str">
        <f>'Income Statements'!B35</f>
        <v>Expense 3</v>
      </c>
      <c r="C35" s="2"/>
      <c r="D35" s="7">
        <f>'Income Statements'!O35</f>
        <v>0</v>
      </c>
      <c r="E35" s="16"/>
      <c r="G35" s="7">
        <f>'Yr 2 Income Statement'!O36</f>
        <v>0</v>
      </c>
      <c r="H35" s="16"/>
      <c r="J35" s="7">
        <f>'Yr 3 Income Statement'!O36</f>
        <v>0</v>
      </c>
      <c r="K35" s="16"/>
    </row>
    <row r="36" spans="1:11" x14ac:dyDescent="0.2">
      <c r="A36" s="1"/>
      <c r="B36" s="2" t="str">
        <f>'Income Statements'!B36</f>
        <v>Expense 4</v>
      </c>
      <c r="C36" s="2"/>
      <c r="D36" s="7">
        <f>'Income Statements'!O36</f>
        <v>0</v>
      </c>
      <c r="E36" s="16"/>
      <c r="G36" s="7">
        <f>'Yr 2 Income Statement'!O37</f>
        <v>0</v>
      </c>
      <c r="H36" s="16"/>
      <c r="J36" s="7">
        <f>'Yr 3 Income Statement'!O37</f>
        <v>0</v>
      </c>
      <c r="K36" s="16"/>
    </row>
    <row r="37" spans="1:11" x14ac:dyDescent="0.2">
      <c r="A37" s="1"/>
      <c r="B37" s="2" t="str">
        <f>'Income Statements'!B37</f>
        <v>Expense 5</v>
      </c>
      <c r="C37" s="2"/>
      <c r="D37" s="7">
        <f>'Income Statements'!O37</f>
        <v>0</v>
      </c>
      <c r="E37" s="16"/>
      <c r="G37" s="7">
        <f>'Yr 2 Income Statement'!O38</f>
        <v>0</v>
      </c>
      <c r="H37" s="16"/>
      <c r="J37" s="7">
        <f>'Yr 3 Income Statement'!O38</f>
        <v>0</v>
      </c>
      <c r="K37" s="16"/>
    </row>
    <row r="38" spans="1:11" x14ac:dyDescent="0.2">
      <c r="A38" s="1"/>
      <c r="B38" s="2" t="str">
        <f>'Income Statements'!B38</f>
        <v>Expense 6</v>
      </c>
      <c r="C38" s="2"/>
      <c r="D38" s="7">
        <f>'Income Statements'!O38</f>
        <v>0</v>
      </c>
      <c r="E38" s="16"/>
      <c r="G38" s="7">
        <f>'Yr 2 Income Statement'!O39</f>
        <v>0</v>
      </c>
      <c r="H38" s="16"/>
      <c r="J38" s="7">
        <f>'Yr 3 Income Statement'!O39</f>
        <v>0</v>
      </c>
      <c r="K38" s="16"/>
    </row>
    <row r="39" spans="1:11" x14ac:dyDescent="0.2">
      <c r="A39" s="1"/>
      <c r="B39" s="2" t="e">
        <f>'Income Statements'!#REF!</f>
        <v>#REF!</v>
      </c>
      <c r="C39" s="2"/>
      <c r="D39" s="7" t="e">
        <f>'Income Statements'!#REF!</f>
        <v>#REF!</v>
      </c>
      <c r="E39" s="16"/>
      <c r="G39" s="7" t="e">
        <f>'Yr 2 Income Statement'!#REF!</f>
        <v>#REF!</v>
      </c>
      <c r="H39" s="16"/>
      <c r="J39" s="7" t="e">
        <f>'Yr 3 Income Statement'!#REF!</f>
        <v>#REF!</v>
      </c>
      <c r="K39" s="16"/>
    </row>
    <row r="40" spans="1:11" x14ac:dyDescent="0.2">
      <c r="A40" s="1"/>
      <c r="B40" s="2" t="e">
        <f>'Income Statements'!#REF!</f>
        <v>#REF!</v>
      </c>
      <c r="C40" s="2"/>
      <c r="D40" s="7" t="e">
        <f>'Income Statements'!#REF!</f>
        <v>#REF!</v>
      </c>
      <c r="E40" s="16"/>
      <c r="G40" s="7" t="e">
        <f>'Yr 2 Income Statement'!#REF!</f>
        <v>#REF!</v>
      </c>
      <c r="H40" s="16"/>
      <c r="J40" s="7" t="e">
        <f>'Yr 3 Income Statement'!#REF!</f>
        <v>#REF!</v>
      </c>
      <c r="K40" s="16"/>
    </row>
    <row r="41" spans="1:11" x14ac:dyDescent="0.2">
      <c r="A41" s="1"/>
      <c r="B41" s="2" t="e">
        <f>'Income Statements'!#REF!</f>
        <v>#REF!</v>
      </c>
      <c r="C41" s="2"/>
      <c r="D41" s="7" t="e">
        <f>'Income Statements'!#REF!</f>
        <v>#REF!</v>
      </c>
      <c r="E41" s="16"/>
      <c r="G41" s="7" t="e">
        <f>'Yr 2 Income Statement'!#REF!</f>
        <v>#REF!</v>
      </c>
      <c r="H41" s="16"/>
      <c r="J41" s="7" t="e">
        <f>'Yr 3 Income Statement'!#REF!</f>
        <v>#REF!</v>
      </c>
      <c r="K41" s="16"/>
    </row>
    <row r="42" spans="1:11" x14ac:dyDescent="0.2">
      <c r="A42" s="1"/>
      <c r="B42" s="2" t="e">
        <f>'Income Statements'!#REF!</f>
        <v>#REF!</v>
      </c>
      <c r="C42" s="2"/>
      <c r="D42" s="7" t="e">
        <f>'Income Statements'!#REF!</f>
        <v>#REF!</v>
      </c>
      <c r="E42" s="16"/>
      <c r="G42" s="7" t="e">
        <f>'Yr 2 Income Statement'!#REF!</f>
        <v>#REF!</v>
      </c>
      <c r="H42" s="16"/>
      <c r="J42" s="7" t="e">
        <f>'Yr 3 Income Statement'!#REF!</f>
        <v>#REF!</v>
      </c>
      <c r="K42" s="16"/>
    </row>
    <row r="43" spans="1:11" x14ac:dyDescent="0.2">
      <c r="A43" s="1"/>
      <c r="B43" s="2" t="e">
        <f>'Income Statements'!#REF!</f>
        <v>#REF!</v>
      </c>
      <c r="C43" s="2"/>
      <c r="D43" s="7" t="e">
        <f>'Income Statements'!#REF!</f>
        <v>#REF!</v>
      </c>
      <c r="E43" s="16"/>
      <c r="G43" s="7" t="e">
        <f>'Yr 2 Income Statement'!#REF!</f>
        <v>#REF!</v>
      </c>
      <c r="H43" s="16"/>
      <c r="J43" s="7" t="e">
        <f>'Yr 3 Income Statement'!#REF!</f>
        <v>#REF!</v>
      </c>
      <c r="K43" s="16"/>
    </row>
    <row r="44" spans="1:11" x14ac:dyDescent="0.2">
      <c r="A44" s="1"/>
      <c r="B44" s="2" t="e">
        <f>'Income Statements'!#REF!</f>
        <v>#REF!</v>
      </c>
      <c r="C44" s="2"/>
      <c r="D44" s="7" t="e">
        <f>'Income Statements'!#REF!</f>
        <v>#REF!</v>
      </c>
      <c r="E44" s="16"/>
      <c r="G44" s="7" t="e">
        <f>'Yr 2 Income Statement'!#REF!</f>
        <v>#REF!</v>
      </c>
      <c r="H44" s="16"/>
      <c r="J44" s="7" t="e">
        <f>'Yr 3 Income Statement'!#REF!</f>
        <v>#REF!</v>
      </c>
      <c r="K44" s="16"/>
    </row>
    <row r="45" spans="1:11" x14ac:dyDescent="0.2">
      <c r="A45" s="1"/>
      <c r="B45" s="2" t="e">
        <f>'Income Statements'!#REF!</f>
        <v>#REF!</v>
      </c>
      <c r="C45" s="2"/>
      <c r="D45" s="7" t="e">
        <f>'Income Statements'!#REF!</f>
        <v>#REF!</v>
      </c>
      <c r="E45" s="16"/>
      <c r="G45" s="7" t="e">
        <f>'Yr 2 Income Statement'!#REF!</f>
        <v>#REF!</v>
      </c>
      <c r="H45" s="16"/>
      <c r="J45" s="7" t="e">
        <f>'Yr 3 Income Statement'!#REF!</f>
        <v>#REF!</v>
      </c>
      <c r="K45" s="16"/>
    </row>
    <row r="46" spans="1:11" x14ac:dyDescent="0.2">
      <c r="A46" s="1"/>
      <c r="B46" s="2" t="e">
        <f>'Income Statements'!#REF!</f>
        <v>#REF!</v>
      </c>
      <c r="C46" s="2"/>
      <c r="D46" s="7" t="e">
        <f>'Income Statements'!#REF!</f>
        <v>#REF!</v>
      </c>
      <c r="E46" s="16"/>
      <c r="G46" s="7" t="e">
        <f>'Yr 2 Income Statement'!#REF!</f>
        <v>#REF!</v>
      </c>
      <c r="H46" s="16"/>
      <c r="J46" s="7" t="e">
        <f>'Yr 3 Income Statement'!#REF!</f>
        <v>#REF!</v>
      </c>
      <c r="K46" s="16"/>
    </row>
    <row r="47" spans="1:11" x14ac:dyDescent="0.2">
      <c r="A47" s="1"/>
      <c r="B47" s="2" t="e">
        <f>'Income Statements'!#REF!</f>
        <v>#REF!</v>
      </c>
      <c r="C47" s="2"/>
      <c r="D47" s="25" t="e">
        <f>'Income Statements'!#REF!</f>
        <v>#REF!</v>
      </c>
      <c r="E47" s="16"/>
      <c r="G47" s="25" t="e">
        <f>'Yr 2 Income Statement'!#REF!</f>
        <v>#REF!</v>
      </c>
      <c r="H47" s="16"/>
      <c r="J47" s="25" t="e">
        <f>'Yr 3 Income Statement'!#REF!</f>
        <v>#REF!</v>
      </c>
      <c r="K47" s="16"/>
    </row>
    <row r="48" spans="1:11" x14ac:dyDescent="0.2">
      <c r="A48" s="1"/>
      <c r="B48" s="2" t="str">
        <f>'Income Statements'!B39</f>
        <v>Amortized Start-up Expenses</v>
      </c>
      <c r="C48" s="2"/>
      <c r="D48" s="25">
        <f>'Income Statements'!O39</f>
        <v>0</v>
      </c>
      <c r="E48" s="16"/>
      <c r="G48" s="25">
        <f>'Yr 2 Income Statement'!O40</f>
        <v>0</v>
      </c>
      <c r="H48" s="16"/>
      <c r="J48" s="25">
        <f>'Yr 3 Income Statement'!O40</f>
        <v>0</v>
      </c>
      <c r="K48" s="16"/>
    </row>
    <row r="49" spans="1:11" ht="14.25" x14ac:dyDescent="0.35">
      <c r="A49" s="1"/>
      <c r="B49" s="2" t="str">
        <f>'Income Statements'!B40</f>
        <v>Depreciation</v>
      </c>
      <c r="C49" s="2"/>
      <c r="D49" s="27">
        <f>'Income Statements'!O40</f>
        <v>0</v>
      </c>
      <c r="E49" s="16"/>
      <c r="G49" s="27">
        <f>'Yr 2 Income Statement'!O41</f>
        <v>0</v>
      </c>
      <c r="H49" s="16"/>
      <c r="J49" s="27">
        <f>'Yr 3 Income Statement'!O41</f>
        <v>0</v>
      </c>
      <c r="K49" s="16"/>
    </row>
    <row r="50" spans="1:11" x14ac:dyDescent="0.2">
      <c r="A50" s="1" t="s">
        <v>21</v>
      </c>
      <c r="B50" s="2"/>
      <c r="C50" s="2"/>
      <c r="D50" s="7">
        <f>'Income Statements'!O41</f>
        <v>0</v>
      </c>
      <c r="E50" s="16">
        <f>'Income Statements'!P41</f>
        <v>0</v>
      </c>
      <c r="G50" s="7">
        <f>'Yr 2 Income Statement'!O42</f>
        <v>0</v>
      </c>
      <c r="H50" s="16">
        <f>'Yr 2 Income Statement'!P42</f>
        <v>0</v>
      </c>
      <c r="J50" s="7">
        <f>'Yr 3 Income Statement'!O42</f>
        <v>0</v>
      </c>
      <c r="K50" s="16">
        <f>'Yr 3 Income Statement'!P42</f>
        <v>0</v>
      </c>
    </row>
    <row r="51" spans="1:11" x14ac:dyDescent="0.2">
      <c r="A51" s="1"/>
      <c r="B51" s="2"/>
      <c r="C51" s="2"/>
      <c r="D51" s="2"/>
      <c r="E51" s="16"/>
      <c r="G51" s="2"/>
      <c r="H51" s="16"/>
      <c r="J51" s="2"/>
      <c r="K51" s="16"/>
    </row>
    <row r="52" spans="1:11" x14ac:dyDescent="0.2">
      <c r="A52" s="1" t="s">
        <v>77</v>
      </c>
      <c r="B52" s="2"/>
      <c r="C52" s="2"/>
      <c r="D52" s="2"/>
      <c r="E52" s="16"/>
      <c r="G52" s="2"/>
      <c r="H52" s="16"/>
      <c r="J52" s="2"/>
      <c r="K52" s="16"/>
    </row>
    <row r="53" spans="1:11" x14ac:dyDescent="0.2">
      <c r="A53" s="1"/>
      <c r="B53" s="2" t="str">
        <f>'Income Statements'!B44</f>
        <v>Commercial Loan</v>
      </c>
      <c r="C53" s="2"/>
      <c r="D53" s="53">
        <f>'Income Statements'!O44</f>
        <v>0</v>
      </c>
      <c r="E53" s="16"/>
      <c r="G53" s="53">
        <f>'Yr 2 Income Statement'!O45</f>
        <v>0</v>
      </c>
      <c r="H53" s="16"/>
      <c r="J53" s="53">
        <f>'Yr 3 Income Statement'!O45</f>
        <v>0</v>
      </c>
      <c r="K53" s="16"/>
    </row>
    <row r="54" spans="1:11" x14ac:dyDescent="0.2">
      <c r="A54" s="1"/>
      <c r="B54" s="2" t="e">
        <f>'Income Statements'!#REF!</f>
        <v>#REF!</v>
      </c>
      <c r="C54" s="2"/>
      <c r="D54" s="53" t="e">
        <f>'Income Statements'!#REF!</f>
        <v>#REF!</v>
      </c>
      <c r="E54" s="16"/>
      <c r="G54" s="53" t="e">
        <f>'Yr 2 Income Statement'!#REF!</f>
        <v>#REF!</v>
      </c>
      <c r="H54" s="16"/>
      <c r="J54" s="53" t="e">
        <f>'Yr 3 Income Statement'!#REF!</f>
        <v>#REF!</v>
      </c>
      <c r="K54" s="16"/>
    </row>
    <row r="55" spans="1:11" ht="14.25" x14ac:dyDescent="0.35">
      <c r="A55" s="1"/>
      <c r="B55" s="2" t="e">
        <f>'Income Statements'!#REF!</f>
        <v>#REF!</v>
      </c>
      <c r="C55" s="2"/>
      <c r="D55" s="27" t="e">
        <f>'Income Statements'!#REF!</f>
        <v>#REF!</v>
      </c>
      <c r="E55" s="16"/>
      <c r="G55" s="27" t="e">
        <f>'Yr 2 Income Statement'!#REF!</f>
        <v>#REF!</v>
      </c>
      <c r="H55" s="16"/>
      <c r="J55" s="27" t="e">
        <f>'Yr 3 Income Statement'!#REF!</f>
        <v>#REF!</v>
      </c>
      <c r="K55" s="16"/>
    </row>
    <row r="56" spans="1:11" x14ac:dyDescent="0.2">
      <c r="A56" s="1" t="s">
        <v>91</v>
      </c>
      <c r="B56" s="2"/>
      <c r="C56" s="2"/>
      <c r="D56" s="53">
        <f>'Income Statements'!O45</f>
        <v>0</v>
      </c>
      <c r="E56" s="16">
        <f>'Income Statements'!P45</f>
        <v>0</v>
      </c>
      <c r="G56" s="53">
        <f>'Yr 2 Income Statement'!O46</f>
        <v>0</v>
      </c>
      <c r="H56" s="16">
        <f>'Yr 2 Income Statement'!P46</f>
        <v>0</v>
      </c>
      <c r="J56" s="53">
        <f>'Yr 3 Income Statement'!O46</f>
        <v>0</v>
      </c>
      <c r="K56" s="16">
        <f>'Yr 3 Income Statement'!P46</f>
        <v>0</v>
      </c>
    </row>
    <row r="57" spans="1:11" x14ac:dyDescent="0.2">
      <c r="A57" s="1"/>
      <c r="B57" s="2"/>
      <c r="C57" s="2"/>
      <c r="D57" s="53"/>
      <c r="E57" s="16"/>
      <c r="G57" s="53"/>
      <c r="H57" s="16"/>
      <c r="J57" s="53"/>
      <c r="K57" s="16"/>
    </row>
    <row r="58" spans="1:11" x14ac:dyDescent="0.2">
      <c r="A58" s="1" t="s">
        <v>255</v>
      </c>
      <c r="B58" s="2"/>
      <c r="C58" s="2"/>
      <c r="D58" s="53">
        <f>'Income Statements'!O47</f>
        <v>0</v>
      </c>
      <c r="E58" s="16"/>
      <c r="G58" s="53">
        <f>'Yr 2 Income Statement'!O48</f>
        <v>0</v>
      </c>
      <c r="H58" s="16"/>
      <c r="J58" s="53">
        <f>'Yr 3 Income Statement'!O48</f>
        <v>0</v>
      </c>
      <c r="K58" s="16"/>
    </row>
    <row r="59" spans="1:11" x14ac:dyDescent="0.2">
      <c r="A59" s="1"/>
      <c r="B59" s="2"/>
      <c r="C59" s="2"/>
      <c r="D59" s="53"/>
      <c r="E59" s="16"/>
      <c r="G59" s="53"/>
      <c r="H59" s="16"/>
      <c r="J59" s="53"/>
      <c r="K59" s="16"/>
    </row>
    <row r="60" spans="1:11" x14ac:dyDescent="0.2">
      <c r="A60" s="1" t="s">
        <v>252</v>
      </c>
      <c r="B60" s="2"/>
      <c r="C60" s="2"/>
      <c r="D60" s="53">
        <f>'Income Statements'!O49</f>
        <v>0</v>
      </c>
      <c r="E60" s="16"/>
      <c r="G60" s="53">
        <f>'Yr 2 Income Statement'!O50</f>
        <v>0</v>
      </c>
      <c r="H60" s="16"/>
      <c r="J60" s="53">
        <f>'Yr 3 Income Statement'!O50</f>
        <v>0</v>
      </c>
      <c r="K60" s="16"/>
    </row>
    <row r="61" spans="1:11" x14ac:dyDescent="0.2">
      <c r="A61" s="1"/>
      <c r="B61" s="2"/>
      <c r="C61" s="2"/>
      <c r="D61" s="2"/>
      <c r="E61" s="16"/>
      <c r="G61" s="2"/>
      <c r="H61" s="16"/>
      <c r="J61" s="2"/>
      <c r="K61" s="16"/>
    </row>
    <row r="62" spans="1:11" ht="12.75" thickBot="1" x14ac:dyDescent="0.25">
      <c r="A62" s="1" t="s">
        <v>92</v>
      </c>
      <c r="B62" s="2"/>
      <c r="C62" s="2"/>
      <c r="D62" s="55">
        <f>'Income Statements'!O51</f>
        <v>0</v>
      </c>
      <c r="E62" s="16">
        <f>'Income Statements'!P51</f>
        <v>0</v>
      </c>
      <c r="G62" s="55">
        <f>'Yr 2 Income Statement'!O52</f>
        <v>0</v>
      </c>
      <c r="H62" s="16">
        <f>'Yr 2 Income Statement'!P52</f>
        <v>0</v>
      </c>
      <c r="J62" s="55">
        <f>'Yr 3 Income Statement'!O52</f>
        <v>0</v>
      </c>
      <c r="K62" s="16">
        <f>'Yr 3 Income Statement'!P52</f>
        <v>0</v>
      </c>
    </row>
    <row r="63" spans="1:11" ht="12.75" thickTop="1" x14ac:dyDescent="0.2"/>
  </sheetData>
  <sheetProtection sheet="1" objects="1" scenarios="1"/>
  <phoneticPr fontId="0" type="noConversion"/>
  <pageMargins left="0.75" right="0.75" top="1" bottom="1" header="0.5" footer="0.5"/>
  <pageSetup scale="90" orientation="portrait"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5"/>
  <sheetViews>
    <sheetView workbookViewId="0">
      <selection activeCell="J21" sqref="J21"/>
    </sheetView>
  </sheetViews>
  <sheetFormatPr defaultColWidth="8.85546875" defaultRowHeight="12" x14ac:dyDescent="0.2"/>
  <cols>
    <col min="1" max="1" width="2.140625" style="128" customWidth="1"/>
    <col min="2" max="2" width="30.85546875" style="128" customWidth="1"/>
    <col min="3" max="5" width="16.7109375" style="128" customWidth="1"/>
    <col min="6" max="16384" width="8.85546875" style="128"/>
  </cols>
  <sheetData>
    <row r="1" spans="1:5" ht="18" x14ac:dyDescent="0.25">
      <c r="A1" s="289" t="str">
        <f>Expenses!A1</f>
        <v>Name</v>
      </c>
      <c r="B1" s="290"/>
      <c r="C1" s="290"/>
      <c r="D1" s="290"/>
      <c r="E1" s="291"/>
    </row>
    <row r="2" spans="1:5" x14ac:dyDescent="0.2">
      <c r="A2" s="292" t="s">
        <v>198</v>
      </c>
      <c r="B2" s="293"/>
      <c r="C2" s="293"/>
      <c r="D2" s="293"/>
      <c r="E2" s="294"/>
    </row>
    <row r="4" spans="1:5" x14ac:dyDescent="0.2">
      <c r="C4" s="173" t="s">
        <v>199</v>
      </c>
      <c r="D4" s="173" t="s">
        <v>200</v>
      </c>
      <c r="E4" s="173" t="s">
        <v>201</v>
      </c>
    </row>
    <row r="5" spans="1:5" x14ac:dyDescent="0.2">
      <c r="A5" s="127" t="s">
        <v>202</v>
      </c>
      <c r="B5" s="127"/>
    </row>
    <row r="6" spans="1:5" x14ac:dyDescent="0.2">
      <c r="A6" s="127"/>
      <c r="B6" s="128" t="s">
        <v>203</v>
      </c>
      <c r="C6" s="166">
        <f>IF('Balance Sheets'!F32=0,0,('Balance Sheets'!F13/'Balance Sheets'!F32))</f>
        <v>0</v>
      </c>
      <c r="D6" s="166">
        <f>IF('Yr 2 Balance Sheet'!F34=0,0,('Yr 2 Balance Sheet'!F13/'Yr 2 Balance Sheet'!F34))</f>
        <v>0</v>
      </c>
      <c r="E6" s="166">
        <f>IF('Yr 3 Balance Sheet'!F34=0,0,('Yr 3 Balance Sheet'!F13/'Yr 3 Balance Sheet'!F34))</f>
        <v>0</v>
      </c>
    </row>
    <row r="7" spans="1:5" x14ac:dyDescent="0.2">
      <c r="A7" s="186"/>
      <c r="B7" s="128" t="s">
        <v>204</v>
      </c>
      <c r="C7" s="166">
        <f>IF('Balance Sheets'!F32=0,0,(('Balance Sheets'!F8+'Balance Sheets'!F9)/'Balance Sheets'!F32))</f>
        <v>0</v>
      </c>
      <c r="D7" s="166">
        <f>IF('Yr 2 Balance Sheet'!F34=0,0,(('Yr 2 Balance Sheet'!F8+'Yr 2 Balance Sheet'!F9)/'Yr 2 Balance Sheet'!F34))</f>
        <v>0</v>
      </c>
      <c r="E7" s="166">
        <f>IF('Yr 3 Balance Sheet'!F34=0,0,(('Yr 3 Balance Sheet'!F8+'Yr 3 Balance Sheet'!F9)/'Yr 3 Balance Sheet'!F34))</f>
        <v>0</v>
      </c>
    </row>
    <row r="8" spans="1:5" x14ac:dyDescent="0.2">
      <c r="A8" s="127"/>
      <c r="B8" s="127"/>
      <c r="C8" s="166"/>
      <c r="D8" s="166"/>
      <c r="E8" s="166"/>
    </row>
    <row r="9" spans="1:5" x14ac:dyDescent="0.2">
      <c r="A9" s="127"/>
      <c r="B9" s="127"/>
      <c r="C9" s="166"/>
      <c r="D9" s="166"/>
      <c r="E9" s="166"/>
    </row>
    <row r="10" spans="1:5" x14ac:dyDescent="0.2">
      <c r="A10" s="127" t="s">
        <v>205</v>
      </c>
      <c r="B10" s="127"/>
      <c r="C10" s="187"/>
      <c r="D10" s="166"/>
      <c r="E10" s="166"/>
    </row>
    <row r="11" spans="1:5" x14ac:dyDescent="0.2">
      <c r="A11" s="127"/>
      <c r="B11" s="128" t="s">
        <v>206</v>
      </c>
      <c r="C11" s="188">
        <f>IF('Balance Sheets'!F37=0,0,('Balance Sheets'!F32/'Balance Sheets'!F37))</f>
        <v>0</v>
      </c>
      <c r="D11" s="166">
        <f>IF('Yr 2 Balance Sheet'!F39=0,0,('Yr 2 Balance Sheet'!F34/'Yr 2 Balance Sheet'!F39))</f>
        <v>0</v>
      </c>
      <c r="E11" s="166">
        <f>IF('Yr 3 Balance Sheet'!F39=0,0,('Yr 3 Balance Sheet'!F34/'Yr 3 Balance Sheet'!F39))</f>
        <v>0</v>
      </c>
    </row>
    <row r="12" spans="1:5" x14ac:dyDescent="0.2">
      <c r="A12" s="127"/>
      <c r="B12" s="128" t="s">
        <v>207</v>
      </c>
      <c r="C12" s="166">
        <f>IF('Balance Sheets'!F32=0,0,(('Income Statements'!O51+'Income Statements'!O40)/'Balance Sheets'!F32))</f>
        <v>0</v>
      </c>
      <c r="D12" s="166">
        <f>IF('Yr 2 Balance Sheet'!F34=0,0,(('Yr 2 Income Statement'!O52+'Yr 2 Income Statement'!O41)/'Yr 2 Balance Sheet'!F34))</f>
        <v>0</v>
      </c>
      <c r="E12" s="166">
        <f>IF('Yr 3 Balance Sheet'!F34=0,0,(('Yr 3 Income Statement'!O52+'Yr 3 Income Statement'!O41)/'Yr 3 Balance Sheet'!F34))</f>
        <v>0</v>
      </c>
    </row>
    <row r="13" spans="1:5" x14ac:dyDescent="0.2">
      <c r="A13" s="127"/>
      <c r="B13" s="127"/>
      <c r="C13" s="166"/>
      <c r="D13" s="166"/>
      <c r="E13" s="166"/>
    </row>
    <row r="14" spans="1:5" x14ac:dyDescent="0.2">
      <c r="A14" s="127"/>
      <c r="B14" s="127"/>
      <c r="C14" s="166"/>
      <c r="D14" s="166"/>
      <c r="E14" s="166"/>
    </row>
    <row r="15" spans="1:5" x14ac:dyDescent="0.2">
      <c r="A15" s="127" t="s">
        <v>208</v>
      </c>
      <c r="B15" s="127"/>
      <c r="C15" s="166"/>
      <c r="D15" s="166"/>
      <c r="E15" s="166"/>
    </row>
    <row r="16" spans="1:5" x14ac:dyDescent="0.2">
      <c r="A16" s="127"/>
      <c r="B16" s="128" t="s">
        <v>209</v>
      </c>
      <c r="C16" s="166">
        <f>IF('Income Statements'!N12=0,0,(('Income Statements'!N12-'Income Statements'!N12)/'Income Statements'!N12))</f>
        <v>0</v>
      </c>
      <c r="D16" s="166">
        <f>IF('Income Statements'!O12=0,0,(('Yr 2 Income Statement'!O13-'Income Statements'!O12)/'Income Statements'!O12))</f>
        <v>0</v>
      </c>
      <c r="E16" s="166">
        <f>IF('Yr 2 Income Statement'!O13=0,0,(('Yr 3 Income Statement'!O13-'Yr 2 Income Statement'!O13)/'Yr 2 Income Statement'!O13))</f>
        <v>0</v>
      </c>
    </row>
    <row r="17" spans="1:5" x14ac:dyDescent="0.2">
      <c r="A17" s="127"/>
      <c r="B17" s="128" t="s">
        <v>210</v>
      </c>
      <c r="C17" s="166">
        <f>IF('Income Statements'!O12=0,0,('Income Statements'!O21/'Income Statements'!O12))</f>
        <v>0</v>
      </c>
      <c r="D17" s="166">
        <f>IF('Yr 2 Income Statement'!O13=0,0,('Yr 2 Income Statement'!O22/'Yr 2 Income Statement'!O13))</f>
        <v>0</v>
      </c>
      <c r="E17" s="166">
        <f>IF('Yr 3 Income Statement'!O13=0,0,('Yr 3 Income Statement'!O22/'Yr 3 Income Statement'!O13))</f>
        <v>0</v>
      </c>
    </row>
    <row r="18" spans="1:5" x14ac:dyDescent="0.2">
      <c r="A18" s="127"/>
      <c r="B18" s="128" t="s">
        <v>211</v>
      </c>
      <c r="C18" s="166">
        <f>IF('Income Statements'!O12=0,0,('Income Statements'!O23/'Income Statements'!O12))</f>
        <v>0</v>
      </c>
      <c r="D18" s="166">
        <f>IF('Yr 2 Income Statement'!O13=0,0,('Yr 2 Income Statement'!O24/'Yr 2 Income Statement'!O13))</f>
        <v>0</v>
      </c>
      <c r="E18" s="166">
        <f>IF('Yr 3 Income Statement'!O13=0,0,('Yr 3 Income Statement'!O24/'Yr 3 Income Statement'!O13))</f>
        <v>0</v>
      </c>
    </row>
    <row r="19" spans="1:5" x14ac:dyDescent="0.2">
      <c r="A19" s="127"/>
      <c r="B19" s="128" t="s">
        <v>212</v>
      </c>
      <c r="C19" s="166">
        <f>IF('Income Statements'!O12=0,0,(('Income Statements'!O30+'Income Statements'!O41)/'Income Statements'!O12))</f>
        <v>0</v>
      </c>
      <c r="D19" s="166">
        <f>IF('Yr 2 Income Statement'!O13=0,0,(('Yr 2 Income Statement'!O31+'Yr 2 Income Statement'!O42)/'Yr 2 Income Statement'!O13))</f>
        <v>0</v>
      </c>
      <c r="E19" s="166">
        <f>IF('Yr 3 Income Statement'!O13=0,0,(('Yr 3 Income Statement'!O31+'Yr 3 Income Statement'!O42)/'Yr 3 Income Statement'!O13))</f>
        <v>0</v>
      </c>
    </row>
    <row r="20" spans="1:5" x14ac:dyDescent="0.2">
      <c r="A20" s="127"/>
      <c r="B20" s="128" t="s">
        <v>213</v>
      </c>
      <c r="C20" s="166">
        <f>IF('Income Statements'!O12=0,0,('Income Statements'!O51/'Income Statements'!O12))</f>
        <v>0</v>
      </c>
      <c r="D20" s="166">
        <f>IF('Yr 2 Income Statement'!O13=0,0,('Yr 2 Income Statement'!O52/'Yr 2 Income Statement'!O13))</f>
        <v>0</v>
      </c>
      <c r="E20" s="166">
        <f>IF('Yr 3 Income Statement'!O13=0,0,('Yr 3 Income Statement'!O52/'Yr 3 Income Statement'!O13))</f>
        <v>0</v>
      </c>
    </row>
    <row r="21" spans="1:5" x14ac:dyDescent="0.2">
      <c r="A21" s="127"/>
      <c r="B21" s="128" t="s">
        <v>214</v>
      </c>
      <c r="C21" s="188">
        <f>IF('Balance Sheets'!F37=0,0,('Income Statements'!O51/'Balance Sheets'!F37))</f>
        <v>0</v>
      </c>
      <c r="D21" s="166">
        <f>IF('Yr 2 Balance Sheet'!F39=0,0,('Yr 2 Income Statement'!O52/'Yr 2 Balance Sheet'!F39))</f>
        <v>0</v>
      </c>
      <c r="E21" s="166">
        <f>IF('Yr 3 Balance Sheet'!F39=0,0,('Yr 3 Income Statement'!O52/'Yr 3 Balance Sheet'!F39))</f>
        <v>0</v>
      </c>
    </row>
    <row r="22" spans="1:5" x14ac:dyDescent="0.2">
      <c r="A22" s="127"/>
      <c r="B22" s="128" t="s">
        <v>215</v>
      </c>
      <c r="C22" s="166">
        <f>IF('Balance Sheets'!F26=0,0,('Income Statements'!O51/'Balance Sheets'!F26))</f>
        <v>0</v>
      </c>
      <c r="D22" s="166">
        <f>IF('Yr 2 Balance Sheet'!F26=0,0,('Yr 2 Income Statement'!O52/'Yr 2 Balance Sheet'!F26))</f>
        <v>0</v>
      </c>
      <c r="E22" s="166">
        <f>IF('Yr 3 Balance Sheet'!F26=0,0,('Yr 3 Income Statement'!O52/'Yr 3 Balance Sheet'!F26))</f>
        <v>0</v>
      </c>
    </row>
    <row r="23" spans="1:5" x14ac:dyDescent="0.2">
      <c r="A23" s="127"/>
      <c r="B23" s="128" t="s">
        <v>216</v>
      </c>
      <c r="C23" s="166">
        <f>IF('Income Statements'!O12=0,0,('Income Statements'!O26/'Income Statements'!O12))</f>
        <v>0</v>
      </c>
      <c r="D23" s="166">
        <f>IF('Yr 2 Income Statement'!O13=0,0,('Yr 2 Income Statement'!O27/'Yr 2 Income Statement'!O13))</f>
        <v>0</v>
      </c>
      <c r="E23" s="166">
        <f>IF('Yr 3 Income Statement'!O13=0,0,('Yr 3 Income Statement'!O27/'Yr 3 Income Statement'!O13))</f>
        <v>0</v>
      </c>
    </row>
    <row r="24" spans="1:5" x14ac:dyDescent="0.2">
      <c r="A24" s="127"/>
      <c r="B24" s="127"/>
      <c r="C24" s="166"/>
      <c r="D24" s="166"/>
      <c r="E24" s="166"/>
    </row>
    <row r="25" spans="1:5" x14ac:dyDescent="0.2">
      <c r="A25" s="127"/>
      <c r="B25" s="127"/>
      <c r="C25" s="166"/>
      <c r="D25" s="166"/>
      <c r="E25" s="166"/>
    </row>
    <row r="26" spans="1:5" x14ac:dyDescent="0.2">
      <c r="A26" s="127" t="s">
        <v>217</v>
      </c>
      <c r="B26" s="127"/>
      <c r="C26" s="166"/>
      <c r="D26" s="166"/>
      <c r="E26" s="166"/>
    </row>
    <row r="27" spans="1:5" x14ac:dyDescent="0.2">
      <c r="A27" s="127"/>
      <c r="B27" s="128" t="s">
        <v>218</v>
      </c>
      <c r="C27" s="187">
        <f>IF('Income Statements'!O12=0,0,(('Balance Sheets'!F9/'Income Statements'!O12)*360))</f>
        <v>0</v>
      </c>
      <c r="D27" s="166">
        <f>IF('Yr 2 Income Statement'!O13=0,0,(('Yr 2 Balance Sheet'!F9/'Yr 2 Income Statement'!O13)*360))</f>
        <v>0</v>
      </c>
      <c r="E27" s="166">
        <f>IF('Yr 3 Income Statement'!O13=0,0,(('Yr 3 Balance Sheet'!F9/'Yr 3 Income Statement'!O13)*360))</f>
        <v>0</v>
      </c>
    </row>
    <row r="28" spans="1:5" x14ac:dyDescent="0.2">
      <c r="A28" s="127"/>
      <c r="B28" s="128" t="s">
        <v>219</v>
      </c>
      <c r="C28" s="188">
        <f>IF('Balance Sheets'!F9=0,0,('Income Statements'!O12/'Balance Sheets'!F9))</f>
        <v>0</v>
      </c>
      <c r="D28" s="166">
        <f>IF('Yr 2 Balance Sheet'!F9=0,0,('Yr 2 Income Statement'!O13/'Yr 2 Balance Sheet'!F9))</f>
        <v>0</v>
      </c>
      <c r="E28" s="166">
        <f>IF('Yr 3 Balance Sheet'!F9=0,0,('Yr 3 Income Statement'!O13/'Yr 3 Balance Sheet'!F9))</f>
        <v>0</v>
      </c>
    </row>
    <row r="29" spans="1:5" x14ac:dyDescent="0.2">
      <c r="A29" s="127"/>
      <c r="B29" s="128" t="s">
        <v>220</v>
      </c>
      <c r="C29" s="188">
        <f>IF('Income Statements'!O21=0,0,(('Balance Sheets'!F10/'Income Statements'!O21)*360))</f>
        <v>0</v>
      </c>
      <c r="D29" s="166">
        <f>IF('Yr 2 Income Statement'!O22=0,0,(('Yr 2 Balance Sheet'!F10/'Yr 2 Income Statement'!O22)*360))</f>
        <v>0</v>
      </c>
      <c r="E29" s="166">
        <f>IF('Yr 3 Income Statement'!O22=0,0,(('Yr 3 Balance Sheet'!F10/'Yr 3 Income Statement'!O22)*360))</f>
        <v>0</v>
      </c>
    </row>
    <row r="30" spans="1:5" x14ac:dyDescent="0.2">
      <c r="A30" s="127"/>
      <c r="B30" s="128" t="s">
        <v>221</v>
      </c>
      <c r="C30" s="187">
        <f>IF('Balance Sheets'!F10=0,0,('Income Statements'!O21/'Balance Sheets'!F10))</f>
        <v>0</v>
      </c>
      <c r="D30" s="166">
        <f>IF('Yr 2 Balance Sheet'!F10=0,0,('Yr 2 Income Statement'!O22/'Yr 2 Balance Sheet'!F10))</f>
        <v>0</v>
      </c>
      <c r="E30" s="166">
        <f>IF('Yr 3 Balance Sheet'!F10=0,0,('Yr 3 Income Statement'!O22/'Yr 3 Balance Sheet'!F10))</f>
        <v>0</v>
      </c>
    </row>
    <row r="31" spans="1:5" x14ac:dyDescent="0.2">
      <c r="A31" s="127"/>
      <c r="B31" s="128" t="s">
        <v>222</v>
      </c>
      <c r="C31" s="166">
        <f>IF('Balance Sheets'!F26=0,0,('Income Statements'!O12/'Balance Sheets'!F26))</f>
        <v>0</v>
      </c>
      <c r="D31" s="166">
        <f>IF('Yr 2 Balance Sheet'!F26=0,0,('Yr 2 Income Statement'!O13/'Yr 2 Balance Sheet'!F26))</f>
        <v>0</v>
      </c>
      <c r="E31" s="166">
        <f>IF('Yr 3 Balance Sheet'!F26=0,0,('Yr 3 Income Statement'!O13/'Yr 3 Balance Sheet'!F26))</f>
        <v>0</v>
      </c>
    </row>
    <row r="33" spans="3:3" x14ac:dyDescent="0.2">
      <c r="C33" s="140"/>
    </row>
    <row r="34" spans="3:3" x14ac:dyDescent="0.2">
      <c r="C34" s="189"/>
    </row>
    <row r="35" spans="3:3" x14ac:dyDescent="0.2">
      <c r="C35" s="179"/>
    </row>
    <row r="39" spans="3:3" x14ac:dyDescent="0.2">
      <c r="C39" s="190"/>
    </row>
    <row r="40" spans="3:3" x14ac:dyDescent="0.2">
      <c r="C40" s="190"/>
    </row>
    <row r="41" spans="3:3" x14ac:dyDescent="0.2">
      <c r="C41" s="191"/>
    </row>
    <row r="45" spans="3:3" x14ac:dyDescent="0.2">
      <c r="C45" s="140"/>
    </row>
  </sheetData>
  <mergeCells count="2">
    <mergeCell ref="A1:E1"/>
    <mergeCell ref="A2:E2"/>
  </mergeCells>
  <phoneticPr fontId="0" type="noConversion"/>
  <pageMargins left="0.75" right="0.75" top="1" bottom="1" header="0.5" footer="0.5"/>
  <pageSetup orientation="portrait"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6"/>
  <sheetViews>
    <sheetView workbookViewId="0">
      <selection activeCell="O29" sqref="O29"/>
    </sheetView>
  </sheetViews>
  <sheetFormatPr defaultColWidth="8.85546875" defaultRowHeight="12" x14ac:dyDescent="0.2"/>
  <cols>
    <col min="1" max="1" width="2.7109375" style="1" customWidth="1"/>
    <col min="2" max="2" width="26" style="2" customWidth="1"/>
    <col min="3" max="15" width="10.7109375" style="2" customWidth="1"/>
    <col min="16" max="16" width="10.42578125" style="16" customWidth="1"/>
    <col min="17" max="16384" width="8.85546875" style="2"/>
  </cols>
  <sheetData>
    <row r="1" spans="1:16" ht="12" customHeight="1" x14ac:dyDescent="0.2">
      <c r="A1" s="1" t="str">
        <f>Expenses!A1</f>
        <v>Name</v>
      </c>
    </row>
    <row r="2" spans="1:16" ht="12" customHeight="1" x14ac:dyDescent="0.2"/>
    <row r="3" spans="1:16" ht="12" customHeight="1" x14ac:dyDescent="0.2">
      <c r="A3" s="45" t="s">
        <v>177</v>
      </c>
      <c r="B3" s="45"/>
      <c r="C3" s="37"/>
      <c r="D3" s="37"/>
      <c r="E3" s="37"/>
      <c r="F3" s="37"/>
      <c r="G3" s="37"/>
      <c r="H3" s="37"/>
      <c r="I3" s="37"/>
      <c r="J3" s="37"/>
      <c r="K3" s="37"/>
      <c r="L3" s="37"/>
      <c r="M3" s="37"/>
      <c r="N3" s="37"/>
      <c r="O3" s="37"/>
      <c r="P3" s="46"/>
    </row>
    <row r="4" spans="1:16" s="1" customFormat="1" ht="12" customHeight="1" x14ac:dyDescent="0.2">
      <c r="A4" s="47"/>
      <c r="B4" s="47"/>
      <c r="C4" s="48" t="str">
        <f>'Sales Forecast'!A11</f>
        <v>Month 1</v>
      </c>
      <c r="D4" s="48" t="str">
        <f>'Sales Forecast'!A12</f>
        <v>Month 2</v>
      </c>
      <c r="E4" s="48" t="str">
        <f>'Sales Forecast'!A13</f>
        <v>Month 3</v>
      </c>
      <c r="F4" s="48" t="str">
        <f>'Sales Forecast'!A14</f>
        <v>Month 4</v>
      </c>
      <c r="G4" s="48" t="str">
        <f>'Sales Forecast'!A15</f>
        <v>Month 5</v>
      </c>
      <c r="H4" s="48" t="str">
        <f>'Sales Forecast'!A16</f>
        <v>Month 6</v>
      </c>
      <c r="I4" s="48" t="str">
        <f>'Sales Forecast'!A17</f>
        <v>Month 7</v>
      </c>
      <c r="J4" s="48" t="str">
        <f>'Sales Forecast'!A18</f>
        <v>Month 8</v>
      </c>
      <c r="K4" s="48" t="str">
        <f>'Sales Forecast'!A19</f>
        <v>Month 9</v>
      </c>
      <c r="L4" s="48" t="str">
        <f>'Sales Forecast'!A20</f>
        <v>Month 10</v>
      </c>
      <c r="M4" s="48" t="str">
        <f>'Sales Forecast'!A21</f>
        <v>Month 11</v>
      </c>
      <c r="N4" s="48" t="str">
        <f>'Sales Forecast'!A22</f>
        <v>Month 12</v>
      </c>
      <c r="O4" s="48" t="s">
        <v>70</v>
      </c>
      <c r="P4" s="49" t="s">
        <v>71</v>
      </c>
    </row>
    <row r="5" spans="1:16" s="1" customFormat="1" ht="12" customHeight="1" x14ac:dyDescent="0.2">
      <c r="A5" s="50"/>
      <c r="B5" s="50"/>
      <c r="C5" s="51"/>
      <c r="D5" s="51"/>
      <c r="E5" s="51"/>
      <c r="F5" s="51"/>
      <c r="G5" s="51"/>
      <c r="H5" s="51"/>
      <c r="I5" s="51"/>
      <c r="J5" s="51"/>
      <c r="K5" s="51"/>
      <c r="L5" s="51"/>
      <c r="M5" s="51"/>
      <c r="N5" s="51"/>
      <c r="O5" s="51"/>
      <c r="P5" s="52"/>
    </row>
    <row r="6" spans="1:16" ht="12" customHeight="1" x14ac:dyDescent="0.2">
      <c r="A6" s="1" t="s">
        <v>80</v>
      </c>
    </row>
    <row r="7" spans="1:16" ht="12" customHeight="1" x14ac:dyDescent="0.2">
      <c r="B7" s="23" t="str">
        <f>Revenue!A12</f>
        <v>Product / Service 1</v>
      </c>
      <c r="C7" s="7">
        <f>Revenue!$C$21*Revenue!$H14</f>
        <v>0</v>
      </c>
      <c r="D7" s="7">
        <f>Revenue!$C$21*Revenue!$H15</f>
        <v>0</v>
      </c>
      <c r="E7" s="7">
        <f>Revenue!$C$21*Revenue!$H16</f>
        <v>0</v>
      </c>
      <c r="F7" s="7">
        <f>Revenue!$C$21*Revenue!$H17</f>
        <v>0</v>
      </c>
      <c r="G7" s="7">
        <f>Revenue!$C$21*Revenue!$H18</f>
        <v>0</v>
      </c>
      <c r="H7" s="7">
        <f>Revenue!$C$21*Revenue!$H19</f>
        <v>0</v>
      </c>
      <c r="I7" s="7">
        <f>Revenue!$C$21*Revenue!$H20</f>
        <v>0</v>
      </c>
      <c r="J7" s="7">
        <f>Revenue!$C$21*Revenue!$H21</f>
        <v>0</v>
      </c>
      <c r="K7" s="7">
        <f>Revenue!$C$21*Revenue!$H22</f>
        <v>0</v>
      </c>
      <c r="L7" s="7">
        <f>Revenue!$C$21*Revenue!$H23</f>
        <v>0</v>
      </c>
      <c r="M7" s="7">
        <f>Revenue!$C$21*Revenue!$H24</f>
        <v>0</v>
      </c>
      <c r="N7" s="7">
        <f>Revenue!$C$21*Revenue!$H25</f>
        <v>0</v>
      </c>
      <c r="O7" s="53">
        <f>SUM(C7:N7)</f>
        <v>0</v>
      </c>
    </row>
    <row r="8" spans="1:16" ht="12" customHeight="1" x14ac:dyDescent="0.2">
      <c r="B8" s="23" t="str">
        <f>Revenue!A28</f>
        <v>Product / Service 2</v>
      </c>
      <c r="C8" s="7">
        <f>Revenue!$C$37*Revenue!$H30</f>
        <v>0</v>
      </c>
      <c r="D8" s="7">
        <f>Revenue!$C$37*Revenue!$H31</f>
        <v>0</v>
      </c>
      <c r="E8" s="7">
        <f>Revenue!$C$37*Revenue!$H32</f>
        <v>0</v>
      </c>
      <c r="F8" s="7">
        <f>Revenue!$C$37*Revenue!$H33</f>
        <v>0</v>
      </c>
      <c r="G8" s="7">
        <f>Revenue!$C$37*Revenue!$H34</f>
        <v>0</v>
      </c>
      <c r="H8" s="7">
        <f>Revenue!$C$37*Revenue!$H35</f>
        <v>0</v>
      </c>
      <c r="I8" s="7">
        <f>Revenue!$C$37*Revenue!$H36</f>
        <v>0</v>
      </c>
      <c r="J8" s="7">
        <f>Revenue!$C$37*Revenue!$H37</f>
        <v>0</v>
      </c>
      <c r="K8" s="7">
        <f>Revenue!$C$37*Revenue!$H38</f>
        <v>0</v>
      </c>
      <c r="L8" s="7">
        <f>Revenue!$C$37*Revenue!$H39</f>
        <v>0</v>
      </c>
      <c r="M8" s="7">
        <f>Revenue!$C$37*Revenue!$H40</f>
        <v>0</v>
      </c>
      <c r="N8" s="7">
        <f>Revenue!$C$37*Revenue!$H41</f>
        <v>0</v>
      </c>
      <c r="O8" s="53">
        <f>SUM(C8:N8)</f>
        <v>0</v>
      </c>
    </row>
    <row r="9" spans="1:16" ht="12" customHeight="1" x14ac:dyDescent="0.2">
      <c r="B9" s="23" t="str">
        <f>Revenue!A44</f>
        <v>Product / Service 3</v>
      </c>
      <c r="C9" s="119">
        <f>Revenue!$C$53*Revenue!$H46</f>
        <v>0</v>
      </c>
      <c r="D9" s="119">
        <f>Revenue!$C$53*Revenue!$H47</f>
        <v>0</v>
      </c>
      <c r="E9" s="119">
        <f>Revenue!$C$53*Revenue!$H48</f>
        <v>0</v>
      </c>
      <c r="F9" s="119">
        <f>Revenue!$C$53*Revenue!$H49</f>
        <v>0</v>
      </c>
      <c r="G9" s="119">
        <f>Revenue!$C$53*Revenue!$H50</f>
        <v>0</v>
      </c>
      <c r="H9" s="119">
        <f>Revenue!$C$53*Revenue!$H51</f>
        <v>0</v>
      </c>
      <c r="I9" s="119">
        <f>Revenue!$C$53*Revenue!$H52</f>
        <v>0</v>
      </c>
      <c r="J9" s="119">
        <f>Revenue!$C$53*Revenue!$H53</f>
        <v>0</v>
      </c>
      <c r="K9" s="119">
        <f>Revenue!$C$53*Revenue!$H54</f>
        <v>0</v>
      </c>
      <c r="L9" s="119">
        <f>Revenue!$C$53*Revenue!$H55</f>
        <v>0</v>
      </c>
      <c r="M9" s="119">
        <f>Revenue!$C$53*Revenue!$H56</f>
        <v>0</v>
      </c>
      <c r="N9" s="119">
        <f>Revenue!$C$53*Revenue!$H57</f>
        <v>0</v>
      </c>
      <c r="O9" s="53">
        <f t="shared" ref="O9:O10" si="0">SUM(C9:N9)</f>
        <v>0</v>
      </c>
    </row>
    <row r="10" spans="1:16" ht="12" customHeight="1" x14ac:dyDescent="0.2">
      <c r="B10" s="23" t="str">
        <f>Revenue!A60</f>
        <v>Product / Service 4</v>
      </c>
      <c r="C10" s="119">
        <f>Revenue!$C$69*Revenue!$H62</f>
        <v>0</v>
      </c>
      <c r="D10" s="119">
        <f>Revenue!$C$69*Revenue!$H63</f>
        <v>0</v>
      </c>
      <c r="E10" s="119">
        <f>Revenue!$C$69*Revenue!$H64</f>
        <v>0</v>
      </c>
      <c r="F10" s="119">
        <f>Revenue!$C$69*Revenue!$H65</f>
        <v>0</v>
      </c>
      <c r="G10" s="119">
        <f>Revenue!$C$69*Revenue!$H66</f>
        <v>0</v>
      </c>
      <c r="H10" s="119">
        <f>Revenue!$C$69*Revenue!$H67</f>
        <v>0</v>
      </c>
      <c r="I10" s="119">
        <f>Revenue!$C$69*Revenue!$H68</f>
        <v>0</v>
      </c>
      <c r="J10" s="119">
        <f>Revenue!$C$69*Revenue!$H69</f>
        <v>0</v>
      </c>
      <c r="K10" s="119">
        <f>Revenue!$C$69*Revenue!$H70</f>
        <v>0</v>
      </c>
      <c r="L10" s="119">
        <f>Revenue!$C$69*Revenue!$H71</f>
        <v>0</v>
      </c>
      <c r="M10" s="119">
        <f>Revenue!$C$69*Revenue!$H72</f>
        <v>0</v>
      </c>
      <c r="N10" s="119">
        <f>Revenue!$C$69*Revenue!$H73</f>
        <v>0</v>
      </c>
      <c r="O10" s="53">
        <f t="shared" si="0"/>
        <v>0</v>
      </c>
    </row>
    <row r="11" spans="1:16" ht="12" customHeight="1" x14ac:dyDescent="0.2">
      <c r="B11" s="23" t="str">
        <f>Revenue!A76</f>
        <v>Product / Service 5</v>
      </c>
      <c r="C11" s="119">
        <f>Revenue!$C$85*Revenue!$H$78</f>
        <v>0</v>
      </c>
      <c r="D11" s="119">
        <f>Revenue!$C$85*Revenue!$H$79</f>
        <v>0</v>
      </c>
      <c r="E11" s="119">
        <f>Revenue!$C$85*Revenue!$H$80</f>
        <v>0</v>
      </c>
      <c r="F11" s="119">
        <f>Revenue!$C$85*Revenue!$H$81</f>
        <v>0</v>
      </c>
      <c r="G11" s="119">
        <f>Revenue!$C$85*Revenue!$H$82</f>
        <v>0</v>
      </c>
      <c r="H11" s="119">
        <f>Revenue!$C$85*Revenue!$H$83</f>
        <v>0</v>
      </c>
      <c r="I11" s="119">
        <f>Revenue!$C$85*Revenue!$H$84</f>
        <v>0</v>
      </c>
      <c r="J11" s="119">
        <f>Revenue!$C$85*Revenue!$H$85</f>
        <v>0</v>
      </c>
      <c r="K11" s="119">
        <f>Revenue!$C$85*Revenue!$H$86</f>
        <v>0</v>
      </c>
      <c r="L11" s="119">
        <f>Revenue!$C$85*Revenue!$H$87</f>
        <v>0</v>
      </c>
      <c r="M11" s="119">
        <f>Revenue!$C$85*Revenue!$H$88</f>
        <v>0</v>
      </c>
      <c r="N11" s="119">
        <f>Revenue!$C$85*Revenue!$H$89</f>
        <v>0</v>
      </c>
      <c r="O11" s="53">
        <f>SUM(C11:N11)</f>
        <v>0</v>
      </c>
    </row>
    <row r="12" spans="1:16" ht="14.25" customHeight="1" x14ac:dyDescent="0.35">
      <c r="B12" s="23" t="str">
        <f>Revenue!A92</f>
        <v>Product / Service 6</v>
      </c>
      <c r="C12" s="27">
        <f>Revenue!$C$101*Revenue!$H$94</f>
        <v>0</v>
      </c>
      <c r="D12" s="27">
        <f>Revenue!$C$101*Revenue!$H$95</f>
        <v>0</v>
      </c>
      <c r="E12" s="27">
        <f>Revenue!$C$101*Revenue!$H$96</f>
        <v>0</v>
      </c>
      <c r="F12" s="27">
        <f>Revenue!$C$101*Revenue!$H$97</f>
        <v>0</v>
      </c>
      <c r="G12" s="27">
        <f>Revenue!$C$101*Revenue!$H$98</f>
        <v>0</v>
      </c>
      <c r="H12" s="27">
        <f>Revenue!$C$101*Revenue!$H$99</f>
        <v>0</v>
      </c>
      <c r="I12" s="27">
        <f>Revenue!$C$101*Revenue!$H$100</f>
        <v>0</v>
      </c>
      <c r="J12" s="27">
        <f>Revenue!$C$101*Revenue!$H$101</f>
        <v>0</v>
      </c>
      <c r="K12" s="27">
        <f>Revenue!$C$101*Revenue!$H$102</f>
        <v>0</v>
      </c>
      <c r="L12" s="27">
        <f>Revenue!$C$101*Revenue!$H$103</f>
        <v>0</v>
      </c>
      <c r="M12" s="27">
        <f>Revenue!$C$101*Revenue!$H$104</f>
        <v>0</v>
      </c>
      <c r="N12" s="27">
        <f>Revenue!$C$101*Revenue!$H$105</f>
        <v>0</v>
      </c>
      <c r="O12" s="54">
        <f>SUM(C12:N12)</f>
        <v>0</v>
      </c>
    </row>
    <row r="13" spans="1:16" ht="12" customHeight="1" x14ac:dyDescent="0.2">
      <c r="A13" s="1" t="s">
        <v>72</v>
      </c>
      <c r="C13" s="53">
        <f>SUM(C7:C12)</f>
        <v>0</v>
      </c>
      <c r="D13" s="53">
        <f t="shared" ref="D13:N13" si="1">SUM(D7:D12)</f>
        <v>0</v>
      </c>
      <c r="E13" s="53">
        <f t="shared" si="1"/>
        <v>0</v>
      </c>
      <c r="F13" s="53">
        <f t="shared" si="1"/>
        <v>0</v>
      </c>
      <c r="G13" s="53">
        <f t="shared" si="1"/>
        <v>0</v>
      </c>
      <c r="H13" s="53">
        <f t="shared" si="1"/>
        <v>0</v>
      </c>
      <c r="I13" s="53">
        <f t="shared" si="1"/>
        <v>0</v>
      </c>
      <c r="J13" s="53">
        <f t="shared" si="1"/>
        <v>0</v>
      </c>
      <c r="K13" s="53">
        <f t="shared" si="1"/>
        <v>0</v>
      </c>
      <c r="L13" s="53">
        <f t="shared" si="1"/>
        <v>0</v>
      </c>
      <c r="M13" s="53">
        <f t="shared" si="1"/>
        <v>0</v>
      </c>
      <c r="N13" s="53">
        <f t="shared" si="1"/>
        <v>0</v>
      </c>
      <c r="O13" s="53">
        <f>SUM(C13:N13)</f>
        <v>0</v>
      </c>
      <c r="P13" s="16">
        <v>1</v>
      </c>
    </row>
    <row r="14" spans="1:16" ht="12" customHeight="1" x14ac:dyDescent="0.2"/>
    <row r="15" spans="1:16" ht="12" customHeight="1" x14ac:dyDescent="0.2">
      <c r="A15" s="1" t="s">
        <v>81</v>
      </c>
    </row>
    <row r="16" spans="1:16" ht="12" customHeight="1" x14ac:dyDescent="0.2">
      <c r="B16" s="2" t="str">
        <f>B7</f>
        <v>Product / Service 1</v>
      </c>
      <c r="C16" s="7">
        <f>Revenue!$C$22*Revenue!$H$14</f>
        <v>0</v>
      </c>
      <c r="D16" s="7">
        <f>Revenue!$C$22*Revenue!$H$15</f>
        <v>0</v>
      </c>
      <c r="E16" s="7">
        <f>Revenue!$C$22*Revenue!$H$16</f>
        <v>0</v>
      </c>
      <c r="F16" s="7">
        <f>Revenue!$C$22*Revenue!$H$17</f>
        <v>0</v>
      </c>
      <c r="G16" s="7">
        <f>Revenue!$C$22*Revenue!$H$18</f>
        <v>0</v>
      </c>
      <c r="H16" s="7">
        <f>Revenue!$C$22*Revenue!$H$19</f>
        <v>0</v>
      </c>
      <c r="I16" s="7">
        <f>Revenue!$C$22*Revenue!$H$20</f>
        <v>0</v>
      </c>
      <c r="J16" s="7">
        <f>Revenue!$C$22*Revenue!$H$21</f>
        <v>0</v>
      </c>
      <c r="K16" s="7">
        <f>Revenue!$C$22*Revenue!$H$22</f>
        <v>0</v>
      </c>
      <c r="L16" s="7">
        <f>Revenue!$C$22*Revenue!$H$23</f>
        <v>0</v>
      </c>
      <c r="M16" s="7">
        <f>Revenue!$C$22*Revenue!$H$24</f>
        <v>0</v>
      </c>
      <c r="N16" s="7">
        <f>Revenue!$C$22*Revenue!$H$25</f>
        <v>0</v>
      </c>
      <c r="O16" s="53">
        <f>SUM(C16:N16)</f>
        <v>0</v>
      </c>
    </row>
    <row r="17" spans="1:16" ht="12" customHeight="1" x14ac:dyDescent="0.2">
      <c r="B17" s="2" t="str">
        <f>B8</f>
        <v>Product / Service 2</v>
      </c>
      <c r="C17" s="7">
        <f>Revenue!$C$38*Revenue!$H$30</f>
        <v>0</v>
      </c>
      <c r="D17" s="7">
        <f>Revenue!$C$38*Revenue!$H$31</f>
        <v>0</v>
      </c>
      <c r="E17" s="7">
        <f>Revenue!$C$38*Revenue!$H$32</f>
        <v>0</v>
      </c>
      <c r="F17" s="7">
        <f>Revenue!$C$38*Revenue!$H$33</f>
        <v>0</v>
      </c>
      <c r="G17" s="7">
        <f>Revenue!$C$38*Revenue!$H$34</f>
        <v>0</v>
      </c>
      <c r="H17" s="7">
        <f>Revenue!$C$38*Revenue!$H$35</f>
        <v>0</v>
      </c>
      <c r="I17" s="7">
        <f>Revenue!$C$38*Revenue!$H$36</f>
        <v>0</v>
      </c>
      <c r="J17" s="7">
        <f>Revenue!$C$38*Revenue!$H$37</f>
        <v>0</v>
      </c>
      <c r="K17" s="7">
        <f>Revenue!$C$38*Revenue!$H$38</f>
        <v>0</v>
      </c>
      <c r="L17" s="7">
        <f>Revenue!$C$38*Revenue!$H$39</f>
        <v>0</v>
      </c>
      <c r="M17" s="7">
        <f>Revenue!$C$38*Revenue!$H$40</f>
        <v>0</v>
      </c>
      <c r="N17" s="7">
        <f>Revenue!$C$38*Revenue!$H$41</f>
        <v>0</v>
      </c>
      <c r="O17" s="53">
        <f>SUM(C17:N17)</f>
        <v>0</v>
      </c>
    </row>
    <row r="18" spans="1:16" ht="12" customHeight="1" x14ac:dyDescent="0.2">
      <c r="B18" s="2" t="str">
        <f t="shared" ref="B18:B20" si="2">B9</f>
        <v>Product / Service 3</v>
      </c>
      <c r="C18" s="7">
        <f>Revenue!$C$54*Revenue!$H$46</f>
        <v>0</v>
      </c>
      <c r="D18" s="7">
        <f>Revenue!$C$54*Revenue!$H$47</f>
        <v>0</v>
      </c>
      <c r="E18" s="7">
        <f>Revenue!$C$54*Revenue!$H$48</f>
        <v>0</v>
      </c>
      <c r="F18" s="7">
        <f>Revenue!$C$54*Revenue!$H$49</f>
        <v>0</v>
      </c>
      <c r="G18" s="7">
        <f>Revenue!$C$54*Revenue!$H$50</f>
        <v>0</v>
      </c>
      <c r="H18" s="7">
        <f>Revenue!$C$54*Revenue!$H$51</f>
        <v>0</v>
      </c>
      <c r="I18" s="7">
        <f>Revenue!$C$54*Revenue!$H$52</f>
        <v>0</v>
      </c>
      <c r="J18" s="7">
        <f>Revenue!$C$54*Revenue!$H$53</f>
        <v>0</v>
      </c>
      <c r="K18" s="7">
        <f>Revenue!$C$54*Revenue!$H$54</f>
        <v>0</v>
      </c>
      <c r="L18" s="7">
        <f>Revenue!$C$54*Revenue!$H$55</f>
        <v>0</v>
      </c>
      <c r="M18" s="7">
        <f>Revenue!$C$54*Revenue!$H$56</f>
        <v>0</v>
      </c>
      <c r="N18" s="7">
        <f>Revenue!$C$54*Revenue!$H$57</f>
        <v>0</v>
      </c>
      <c r="O18" s="53">
        <f t="shared" ref="O18:O20" si="3">SUM(C18:N18)</f>
        <v>0</v>
      </c>
    </row>
    <row r="19" spans="1:16" ht="12" customHeight="1" x14ac:dyDescent="0.2">
      <c r="B19" s="2" t="str">
        <f t="shared" si="2"/>
        <v>Product / Service 4</v>
      </c>
      <c r="C19" s="7">
        <f>Revenue!$C$70*Revenue!$H$62</f>
        <v>0</v>
      </c>
      <c r="D19" s="7">
        <f>Revenue!$C$70*Revenue!$H$63</f>
        <v>0</v>
      </c>
      <c r="E19" s="7">
        <f>Revenue!$C$70*Revenue!$H$64</f>
        <v>0</v>
      </c>
      <c r="F19" s="7">
        <f>Revenue!$C$70*Revenue!$H$65</f>
        <v>0</v>
      </c>
      <c r="G19" s="7">
        <f>Revenue!$C$70*Revenue!$H$66</f>
        <v>0</v>
      </c>
      <c r="H19" s="7">
        <f>Revenue!$C$70*Revenue!$H$67</f>
        <v>0</v>
      </c>
      <c r="I19" s="7">
        <f>Revenue!$C$70*Revenue!$H$68</f>
        <v>0</v>
      </c>
      <c r="J19" s="7">
        <f>Revenue!$C$70*Revenue!$H$69</f>
        <v>0</v>
      </c>
      <c r="K19" s="7">
        <f>Revenue!$C$70*Revenue!$H$70</f>
        <v>0</v>
      </c>
      <c r="L19" s="7">
        <f>Revenue!$C$70*Revenue!$H$71</f>
        <v>0</v>
      </c>
      <c r="M19" s="7">
        <f>Revenue!$C$70*Revenue!$H$72</f>
        <v>0</v>
      </c>
      <c r="N19" s="7">
        <f>Revenue!$C$70*Revenue!$H$73</f>
        <v>0</v>
      </c>
      <c r="O19" s="53">
        <f t="shared" si="3"/>
        <v>0</v>
      </c>
    </row>
    <row r="20" spans="1:16" ht="12" customHeight="1" x14ac:dyDescent="0.2">
      <c r="B20" s="2" t="str">
        <f t="shared" si="2"/>
        <v>Product / Service 5</v>
      </c>
      <c r="C20" s="7">
        <f>Revenue!$C$86*Revenue!$H$78</f>
        <v>0</v>
      </c>
      <c r="D20" s="7">
        <f>Revenue!$C$86*Revenue!$H$79</f>
        <v>0</v>
      </c>
      <c r="E20" s="7">
        <f>Revenue!$C$86*Revenue!$H$80</f>
        <v>0</v>
      </c>
      <c r="F20" s="7">
        <f>Revenue!$C$86*Revenue!$H$81</f>
        <v>0</v>
      </c>
      <c r="G20" s="7">
        <f>Revenue!$C$86*Revenue!$H$82</f>
        <v>0</v>
      </c>
      <c r="H20" s="7">
        <f>Revenue!$C$86*Revenue!$H$83</f>
        <v>0</v>
      </c>
      <c r="I20" s="7">
        <f>Revenue!$C$86*Revenue!$H$84</f>
        <v>0</v>
      </c>
      <c r="J20" s="7">
        <f>Revenue!$C$86*Revenue!$H$85</f>
        <v>0</v>
      </c>
      <c r="K20" s="7">
        <f>Revenue!$C$86*Revenue!$H$86</f>
        <v>0</v>
      </c>
      <c r="L20" s="7">
        <f>Revenue!$C$86*Revenue!$H$87</f>
        <v>0</v>
      </c>
      <c r="M20" s="7">
        <f>Revenue!$C$86*Revenue!$H$88</f>
        <v>0</v>
      </c>
      <c r="N20" s="7">
        <f>Revenue!$C$86*Revenue!$H$89</f>
        <v>0</v>
      </c>
      <c r="O20" s="53">
        <f t="shared" si="3"/>
        <v>0</v>
      </c>
    </row>
    <row r="21" spans="1:16" ht="14.25" customHeight="1" x14ac:dyDescent="0.35">
      <c r="B21" s="2" t="str">
        <f>B12</f>
        <v>Product / Service 6</v>
      </c>
      <c r="C21" s="27">
        <f>Revenue!$C$102*Revenue!$H$94</f>
        <v>0</v>
      </c>
      <c r="D21" s="27">
        <f>Revenue!$C$102*Revenue!$H$95</f>
        <v>0</v>
      </c>
      <c r="E21" s="27">
        <f>Revenue!$C$102*Revenue!$H$96</f>
        <v>0</v>
      </c>
      <c r="F21" s="27">
        <f>Revenue!$C$102*Revenue!$H$97</f>
        <v>0</v>
      </c>
      <c r="G21" s="27">
        <f>Revenue!$C$102*Revenue!$H$98</f>
        <v>0</v>
      </c>
      <c r="H21" s="27">
        <f>Revenue!$C$102*Revenue!$H$99</f>
        <v>0</v>
      </c>
      <c r="I21" s="27">
        <f>Revenue!$C$102*Revenue!$H$100</f>
        <v>0</v>
      </c>
      <c r="J21" s="27">
        <f>Revenue!$C$102*Revenue!$H$101</f>
        <v>0</v>
      </c>
      <c r="K21" s="27">
        <f>Revenue!$C$102*Revenue!$H$102</f>
        <v>0</v>
      </c>
      <c r="L21" s="27">
        <f>Revenue!$C$102*Revenue!$H$103</f>
        <v>0</v>
      </c>
      <c r="M21" s="27">
        <f>Revenue!$C$102*Revenue!$H$104</f>
        <v>0</v>
      </c>
      <c r="N21" s="27">
        <f>Revenue!$C$102*Revenue!$H$105</f>
        <v>0</v>
      </c>
      <c r="O21" s="54">
        <f>SUM(C21:N21)</f>
        <v>0</v>
      </c>
    </row>
    <row r="22" spans="1:16" ht="12" customHeight="1" x14ac:dyDescent="0.2">
      <c r="A22" s="1" t="s">
        <v>74</v>
      </c>
      <c r="C22" s="53">
        <f>SUM(C16:C21)</f>
        <v>0</v>
      </c>
      <c r="D22" s="53">
        <f t="shared" ref="D22:N22" si="4">SUM(D16:D21)</f>
        <v>0</v>
      </c>
      <c r="E22" s="53">
        <f t="shared" si="4"/>
        <v>0</v>
      </c>
      <c r="F22" s="53">
        <f t="shared" si="4"/>
        <v>0</v>
      </c>
      <c r="G22" s="53">
        <f t="shared" si="4"/>
        <v>0</v>
      </c>
      <c r="H22" s="53">
        <f t="shared" si="4"/>
        <v>0</v>
      </c>
      <c r="I22" s="53">
        <f t="shared" si="4"/>
        <v>0</v>
      </c>
      <c r="J22" s="53">
        <f t="shared" si="4"/>
        <v>0</v>
      </c>
      <c r="K22" s="53">
        <f t="shared" si="4"/>
        <v>0</v>
      </c>
      <c r="L22" s="53">
        <f t="shared" si="4"/>
        <v>0</v>
      </c>
      <c r="M22" s="53">
        <f t="shared" si="4"/>
        <v>0</v>
      </c>
      <c r="N22" s="53">
        <f t="shared" si="4"/>
        <v>0</v>
      </c>
      <c r="O22" s="53">
        <f>SUM(C22:N22)</f>
        <v>0</v>
      </c>
      <c r="P22" s="16">
        <f>IF(O22=0,0,O22/O13)</f>
        <v>0</v>
      </c>
    </row>
    <row r="23" spans="1:16" ht="12" customHeight="1" x14ac:dyDescent="0.2"/>
    <row r="24" spans="1:16" ht="12" customHeight="1" x14ac:dyDescent="0.2">
      <c r="A24" s="1" t="s">
        <v>75</v>
      </c>
      <c r="C24" s="53">
        <f t="shared" ref="C24:N24" si="5">C13-C22</f>
        <v>0</v>
      </c>
      <c r="D24" s="53">
        <f t="shared" si="5"/>
        <v>0</v>
      </c>
      <c r="E24" s="53">
        <f t="shared" si="5"/>
        <v>0</v>
      </c>
      <c r="F24" s="53">
        <f t="shared" si="5"/>
        <v>0</v>
      </c>
      <c r="G24" s="53">
        <f t="shared" si="5"/>
        <v>0</v>
      </c>
      <c r="H24" s="53">
        <f t="shared" si="5"/>
        <v>0</v>
      </c>
      <c r="I24" s="53">
        <f t="shared" si="5"/>
        <v>0</v>
      </c>
      <c r="J24" s="53">
        <f t="shared" si="5"/>
        <v>0</v>
      </c>
      <c r="K24" s="53">
        <f t="shared" si="5"/>
        <v>0</v>
      </c>
      <c r="L24" s="53">
        <f t="shared" si="5"/>
        <v>0</v>
      </c>
      <c r="M24" s="53">
        <f t="shared" si="5"/>
        <v>0</v>
      </c>
      <c r="N24" s="53">
        <f t="shared" si="5"/>
        <v>0</v>
      </c>
      <c r="O24" s="53">
        <f>SUM(C24:N24)</f>
        <v>0</v>
      </c>
      <c r="P24" s="16">
        <f>IF(O24=0,0,O24/O13)</f>
        <v>0</v>
      </c>
    </row>
    <row r="25" spans="1:16" ht="12" customHeight="1" x14ac:dyDescent="0.2"/>
    <row r="26" spans="1:16" ht="12" customHeight="1" x14ac:dyDescent="0.2">
      <c r="A26" s="1" t="s">
        <v>79</v>
      </c>
      <c r="C26" s="7"/>
      <c r="D26" s="7"/>
      <c r="E26" s="7"/>
      <c r="F26" s="7"/>
      <c r="G26" s="7"/>
      <c r="H26" s="7"/>
      <c r="I26" s="7"/>
      <c r="J26" s="7"/>
      <c r="K26" s="7"/>
      <c r="L26" s="7"/>
      <c r="M26" s="7"/>
      <c r="N26" s="7"/>
      <c r="O26" s="7"/>
    </row>
    <row r="27" spans="1:16" ht="12" customHeight="1" x14ac:dyDescent="0.2">
      <c r="B27" s="2" t="str">
        <f>'Monthly Budget'!B8</f>
        <v>Owner's Compensation</v>
      </c>
      <c r="C27" s="7">
        <f>+Expenses!C15+(Expenses!C15*Expenses!$B$32)</f>
        <v>0</v>
      </c>
      <c r="D27" s="7">
        <f>+C27</f>
        <v>0</v>
      </c>
      <c r="E27" s="7">
        <f t="shared" ref="E27:N27" si="6">+D27</f>
        <v>0</v>
      </c>
      <c r="F27" s="7">
        <f t="shared" si="6"/>
        <v>0</v>
      </c>
      <c r="G27" s="7">
        <f t="shared" si="6"/>
        <v>0</v>
      </c>
      <c r="H27" s="7">
        <f t="shared" si="6"/>
        <v>0</v>
      </c>
      <c r="I27" s="7">
        <f t="shared" si="6"/>
        <v>0</v>
      </c>
      <c r="J27" s="7">
        <f t="shared" si="6"/>
        <v>0</v>
      </c>
      <c r="K27" s="7">
        <f t="shared" si="6"/>
        <v>0</v>
      </c>
      <c r="L27" s="7">
        <f t="shared" si="6"/>
        <v>0</v>
      </c>
      <c r="M27" s="7">
        <f t="shared" si="6"/>
        <v>0</v>
      </c>
      <c r="N27" s="7">
        <f t="shared" si="6"/>
        <v>0</v>
      </c>
      <c r="O27" s="7">
        <f t="shared" ref="O27:O31" si="7">SUM(C27:N27)</f>
        <v>0</v>
      </c>
    </row>
    <row r="28" spans="1:16" ht="12" customHeight="1" x14ac:dyDescent="0.2">
      <c r="B28" s="2" t="str">
        <f>'Monthly Budget'!B9</f>
        <v>Salaries</v>
      </c>
      <c r="C28" s="7">
        <f>+Expenses!C16+(Expenses!C16*Expenses!$B$32)</f>
        <v>0</v>
      </c>
      <c r="D28" s="7">
        <f>+C28</f>
        <v>0</v>
      </c>
      <c r="E28" s="7">
        <f t="shared" ref="E28:N28" si="8">+D28</f>
        <v>0</v>
      </c>
      <c r="F28" s="7">
        <f t="shared" si="8"/>
        <v>0</v>
      </c>
      <c r="G28" s="7">
        <f t="shared" si="8"/>
        <v>0</v>
      </c>
      <c r="H28" s="7">
        <f t="shared" si="8"/>
        <v>0</v>
      </c>
      <c r="I28" s="7">
        <f t="shared" si="8"/>
        <v>0</v>
      </c>
      <c r="J28" s="7">
        <f t="shared" si="8"/>
        <v>0</v>
      </c>
      <c r="K28" s="7">
        <f t="shared" si="8"/>
        <v>0</v>
      </c>
      <c r="L28" s="7">
        <f t="shared" si="8"/>
        <v>0</v>
      </c>
      <c r="M28" s="7">
        <f t="shared" si="8"/>
        <v>0</v>
      </c>
      <c r="N28" s="7">
        <f t="shared" si="8"/>
        <v>0</v>
      </c>
      <c r="O28" s="7">
        <f>SUM(C28:N28)</f>
        <v>0</v>
      </c>
    </row>
    <row r="29" spans="1:16" ht="12" customHeight="1" x14ac:dyDescent="0.2">
      <c r="B29" s="23" t="s">
        <v>89</v>
      </c>
      <c r="C29" s="7">
        <f>+Expenses!C17+(Expenses!C17*Expenses!$B$32)</f>
        <v>0</v>
      </c>
      <c r="D29" s="7">
        <f t="shared" ref="D29:N30" si="9">C29</f>
        <v>0</v>
      </c>
      <c r="E29" s="7">
        <f t="shared" si="9"/>
        <v>0</v>
      </c>
      <c r="F29" s="7">
        <f t="shared" si="9"/>
        <v>0</v>
      </c>
      <c r="G29" s="7">
        <f t="shared" si="9"/>
        <v>0</v>
      </c>
      <c r="H29" s="7">
        <f t="shared" si="9"/>
        <v>0</v>
      </c>
      <c r="I29" s="7">
        <f t="shared" si="9"/>
        <v>0</v>
      </c>
      <c r="J29" s="7">
        <f t="shared" si="9"/>
        <v>0</v>
      </c>
      <c r="K29" s="7">
        <f t="shared" si="9"/>
        <v>0</v>
      </c>
      <c r="L29" s="7">
        <f t="shared" si="9"/>
        <v>0</v>
      </c>
      <c r="M29" s="7">
        <f t="shared" si="9"/>
        <v>0</v>
      </c>
      <c r="N29" s="7">
        <f t="shared" si="9"/>
        <v>0</v>
      </c>
      <c r="O29" s="7">
        <f t="shared" si="7"/>
        <v>0</v>
      </c>
    </row>
    <row r="30" spans="1:16" ht="14.25" customHeight="1" x14ac:dyDescent="0.35">
      <c r="B30" s="2" t="str">
        <f>'Monthly Budget'!B15</f>
        <v>Employee Benefit Programs</v>
      </c>
      <c r="C30" s="7">
        <f>+Expenses!C18+(Expenses!C18*Expenses!$B$32)</f>
        <v>0</v>
      </c>
      <c r="D30" s="27">
        <f t="shared" si="9"/>
        <v>0</v>
      </c>
      <c r="E30" s="27">
        <f t="shared" si="9"/>
        <v>0</v>
      </c>
      <c r="F30" s="27">
        <f t="shared" si="9"/>
        <v>0</v>
      </c>
      <c r="G30" s="27">
        <f t="shared" si="9"/>
        <v>0</v>
      </c>
      <c r="H30" s="27">
        <f t="shared" si="9"/>
        <v>0</v>
      </c>
      <c r="I30" s="27">
        <f t="shared" si="9"/>
        <v>0</v>
      </c>
      <c r="J30" s="27">
        <f t="shared" si="9"/>
        <v>0</v>
      </c>
      <c r="K30" s="27">
        <f t="shared" si="9"/>
        <v>0</v>
      </c>
      <c r="L30" s="27">
        <f t="shared" si="9"/>
        <v>0</v>
      </c>
      <c r="M30" s="27">
        <f t="shared" si="9"/>
        <v>0</v>
      </c>
      <c r="N30" s="27">
        <f t="shared" si="9"/>
        <v>0</v>
      </c>
      <c r="O30" s="27">
        <f t="shared" si="7"/>
        <v>0</v>
      </c>
    </row>
    <row r="31" spans="1:16" ht="12" customHeight="1" x14ac:dyDescent="0.2">
      <c r="A31" s="1" t="s">
        <v>17</v>
      </c>
      <c r="C31" s="7">
        <f t="shared" ref="C31:N31" si="10">SUM(C27:C30)</f>
        <v>0</v>
      </c>
      <c r="D31" s="7">
        <f t="shared" si="10"/>
        <v>0</v>
      </c>
      <c r="E31" s="7">
        <f t="shared" si="10"/>
        <v>0</v>
      </c>
      <c r="F31" s="7">
        <f t="shared" si="10"/>
        <v>0</v>
      </c>
      <c r="G31" s="7">
        <f t="shared" si="10"/>
        <v>0</v>
      </c>
      <c r="H31" s="7">
        <f t="shared" si="10"/>
        <v>0</v>
      </c>
      <c r="I31" s="7">
        <f t="shared" si="10"/>
        <v>0</v>
      </c>
      <c r="J31" s="7">
        <f t="shared" si="10"/>
        <v>0</v>
      </c>
      <c r="K31" s="7">
        <f t="shared" si="10"/>
        <v>0</v>
      </c>
      <c r="L31" s="7">
        <f t="shared" si="10"/>
        <v>0</v>
      </c>
      <c r="M31" s="7">
        <f t="shared" si="10"/>
        <v>0</v>
      </c>
      <c r="N31" s="7">
        <f t="shared" si="10"/>
        <v>0</v>
      </c>
      <c r="O31" s="7">
        <f t="shared" si="7"/>
        <v>0</v>
      </c>
      <c r="P31" s="16">
        <f>IF(O31=0,0,O31/O13)</f>
        <v>0</v>
      </c>
    </row>
    <row r="32" spans="1:16" ht="12" customHeight="1" x14ac:dyDescent="0.2">
      <c r="C32" s="7"/>
      <c r="D32" s="7"/>
      <c r="E32" s="7"/>
      <c r="F32" s="7"/>
      <c r="G32" s="7"/>
      <c r="H32" s="7"/>
      <c r="I32" s="7"/>
      <c r="J32" s="7"/>
      <c r="K32" s="7"/>
      <c r="L32" s="7"/>
      <c r="M32" s="7"/>
      <c r="N32" s="7"/>
      <c r="O32" s="7"/>
    </row>
    <row r="33" spans="1:16" ht="12" customHeight="1" x14ac:dyDescent="0.2">
      <c r="A33" s="1" t="s">
        <v>78</v>
      </c>
      <c r="C33" s="7"/>
      <c r="D33" s="7"/>
      <c r="E33" s="7"/>
      <c r="F33" s="7"/>
      <c r="G33" s="7"/>
      <c r="H33" s="7"/>
      <c r="I33" s="7"/>
      <c r="J33" s="7"/>
      <c r="K33" s="7"/>
      <c r="L33" s="7"/>
      <c r="M33" s="7"/>
      <c r="N33" s="7"/>
      <c r="O33" s="7"/>
    </row>
    <row r="34" spans="1:16" ht="12" customHeight="1" x14ac:dyDescent="0.2">
      <c r="B34" s="2" t="str">
        <f>'Monthly Budget'!B19</f>
        <v>Business Expense 1</v>
      </c>
      <c r="C34" s="7">
        <f>'Monthly Budget'!D19*(1+'Monthly Budget'!$D$33)</f>
        <v>0</v>
      </c>
      <c r="D34" s="7">
        <f>C34</f>
        <v>0</v>
      </c>
      <c r="E34" s="7">
        <f t="shared" ref="E34:N34" si="11">D34</f>
        <v>0</v>
      </c>
      <c r="F34" s="7">
        <f t="shared" si="11"/>
        <v>0</v>
      </c>
      <c r="G34" s="7">
        <f t="shared" si="11"/>
        <v>0</v>
      </c>
      <c r="H34" s="7">
        <f t="shared" si="11"/>
        <v>0</v>
      </c>
      <c r="I34" s="7">
        <f t="shared" si="11"/>
        <v>0</v>
      </c>
      <c r="J34" s="7">
        <f t="shared" si="11"/>
        <v>0</v>
      </c>
      <c r="K34" s="7">
        <f t="shared" si="11"/>
        <v>0</v>
      </c>
      <c r="L34" s="7">
        <f t="shared" si="11"/>
        <v>0</v>
      </c>
      <c r="M34" s="7">
        <f t="shared" si="11"/>
        <v>0</v>
      </c>
      <c r="N34" s="7">
        <f t="shared" si="11"/>
        <v>0</v>
      </c>
      <c r="O34" s="7">
        <f>SUM(C34:N34)</f>
        <v>0</v>
      </c>
    </row>
    <row r="35" spans="1:16" ht="12" customHeight="1" x14ac:dyDescent="0.2">
      <c r="B35" s="2" t="str">
        <f>'Monthly Budget'!B20</f>
        <v>Business Expense 2</v>
      </c>
      <c r="C35" s="7">
        <f>'Monthly Budget'!D20*(1+'Monthly Budget'!$D$33)</f>
        <v>0</v>
      </c>
      <c r="D35" s="7">
        <f t="shared" ref="D35:N41" si="12">C35</f>
        <v>0</v>
      </c>
      <c r="E35" s="7">
        <f t="shared" si="12"/>
        <v>0</v>
      </c>
      <c r="F35" s="7">
        <f t="shared" si="12"/>
        <v>0</v>
      </c>
      <c r="G35" s="7">
        <f t="shared" si="12"/>
        <v>0</v>
      </c>
      <c r="H35" s="7">
        <f t="shared" si="12"/>
        <v>0</v>
      </c>
      <c r="I35" s="7">
        <f t="shared" si="12"/>
        <v>0</v>
      </c>
      <c r="J35" s="7">
        <f t="shared" si="12"/>
        <v>0</v>
      </c>
      <c r="K35" s="7">
        <f t="shared" si="12"/>
        <v>0</v>
      </c>
      <c r="L35" s="7">
        <f t="shared" si="12"/>
        <v>0</v>
      </c>
      <c r="M35" s="7">
        <f t="shared" si="12"/>
        <v>0</v>
      </c>
      <c r="N35" s="7">
        <f t="shared" si="12"/>
        <v>0</v>
      </c>
      <c r="O35" s="7">
        <f t="shared" ref="O35:O41" si="13">SUM(C35:N35)</f>
        <v>0</v>
      </c>
    </row>
    <row r="36" spans="1:16" ht="12" customHeight="1" x14ac:dyDescent="0.2">
      <c r="B36" s="2" t="str">
        <f>'Monthly Budget'!B21</f>
        <v>Business Expense 3</v>
      </c>
      <c r="C36" s="7">
        <f>'Monthly Budget'!D21*(1+'Monthly Budget'!$D$33)</f>
        <v>0</v>
      </c>
      <c r="D36" s="7">
        <f t="shared" si="12"/>
        <v>0</v>
      </c>
      <c r="E36" s="7">
        <f t="shared" si="12"/>
        <v>0</v>
      </c>
      <c r="F36" s="7">
        <f t="shared" si="12"/>
        <v>0</v>
      </c>
      <c r="G36" s="7">
        <f t="shared" si="12"/>
        <v>0</v>
      </c>
      <c r="H36" s="7">
        <f t="shared" si="12"/>
        <v>0</v>
      </c>
      <c r="I36" s="7">
        <f t="shared" si="12"/>
        <v>0</v>
      </c>
      <c r="J36" s="7">
        <f t="shared" si="12"/>
        <v>0</v>
      </c>
      <c r="K36" s="7">
        <f t="shared" si="12"/>
        <v>0</v>
      </c>
      <c r="L36" s="7">
        <f t="shared" si="12"/>
        <v>0</v>
      </c>
      <c r="M36" s="7">
        <f t="shared" si="12"/>
        <v>0</v>
      </c>
      <c r="N36" s="7">
        <f t="shared" si="12"/>
        <v>0</v>
      </c>
      <c r="O36" s="7">
        <f t="shared" si="13"/>
        <v>0</v>
      </c>
    </row>
    <row r="37" spans="1:16" ht="12" customHeight="1" x14ac:dyDescent="0.2">
      <c r="B37" s="2" t="str">
        <f>'Monthly Budget'!B22</f>
        <v>Business Expense 4</v>
      </c>
      <c r="C37" s="7">
        <f>'Monthly Budget'!D22*(1+'Monthly Budget'!$D$33)</f>
        <v>0</v>
      </c>
      <c r="D37" s="7">
        <f t="shared" si="12"/>
        <v>0</v>
      </c>
      <c r="E37" s="7">
        <f t="shared" si="12"/>
        <v>0</v>
      </c>
      <c r="F37" s="7">
        <f t="shared" si="12"/>
        <v>0</v>
      </c>
      <c r="G37" s="7">
        <f t="shared" si="12"/>
        <v>0</v>
      </c>
      <c r="H37" s="7">
        <f t="shared" si="12"/>
        <v>0</v>
      </c>
      <c r="I37" s="7">
        <f t="shared" si="12"/>
        <v>0</v>
      </c>
      <c r="J37" s="7">
        <f t="shared" si="12"/>
        <v>0</v>
      </c>
      <c r="K37" s="7">
        <f t="shared" si="12"/>
        <v>0</v>
      </c>
      <c r="L37" s="7">
        <f t="shared" si="12"/>
        <v>0</v>
      </c>
      <c r="M37" s="7">
        <f t="shared" si="12"/>
        <v>0</v>
      </c>
      <c r="N37" s="7">
        <f t="shared" si="12"/>
        <v>0</v>
      </c>
      <c r="O37" s="7">
        <f t="shared" si="13"/>
        <v>0</v>
      </c>
    </row>
    <row r="38" spans="1:16" ht="12" customHeight="1" x14ac:dyDescent="0.2">
      <c r="B38" s="2" t="str">
        <f>'Monthly Budget'!B23</f>
        <v>Business Expense 5</v>
      </c>
      <c r="C38" s="7">
        <f>'Monthly Budget'!D23*(1+'Monthly Budget'!$D$33)</f>
        <v>0</v>
      </c>
      <c r="D38" s="7">
        <f t="shared" si="12"/>
        <v>0</v>
      </c>
      <c r="E38" s="7">
        <f t="shared" si="12"/>
        <v>0</v>
      </c>
      <c r="F38" s="7">
        <f t="shared" si="12"/>
        <v>0</v>
      </c>
      <c r="G38" s="7">
        <f t="shared" si="12"/>
        <v>0</v>
      </c>
      <c r="H38" s="7">
        <f t="shared" si="12"/>
        <v>0</v>
      </c>
      <c r="I38" s="7">
        <f t="shared" si="12"/>
        <v>0</v>
      </c>
      <c r="J38" s="7">
        <f t="shared" si="12"/>
        <v>0</v>
      </c>
      <c r="K38" s="7">
        <f t="shared" si="12"/>
        <v>0</v>
      </c>
      <c r="L38" s="7">
        <f t="shared" si="12"/>
        <v>0</v>
      </c>
      <c r="M38" s="7">
        <f t="shared" si="12"/>
        <v>0</v>
      </c>
      <c r="N38" s="7">
        <f t="shared" si="12"/>
        <v>0</v>
      </c>
      <c r="O38" s="7">
        <f t="shared" si="13"/>
        <v>0</v>
      </c>
    </row>
    <row r="39" spans="1:16" ht="12" customHeight="1" x14ac:dyDescent="0.2">
      <c r="B39" s="2" t="str">
        <f>'Monthly Budget'!B24</f>
        <v>Business Expense 6</v>
      </c>
      <c r="C39" s="7">
        <f>'Monthly Budget'!D24*(1+'Monthly Budget'!$D$33)</f>
        <v>0</v>
      </c>
      <c r="D39" s="7">
        <f t="shared" si="12"/>
        <v>0</v>
      </c>
      <c r="E39" s="7">
        <f t="shared" si="12"/>
        <v>0</v>
      </c>
      <c r="F39" s="7">
        <f t="shared" si="12"/>
        <v>0</v>
      </c>
      <c r="G39" s="7">
        <f t="shared" si="12"/>
        <v>0</v>
      </c>
      <c r="H39" s="7">
        <f t="shared" si="12"/>
        <v>0</v>
      </c>
      <c r="I39" s="7">
        <f t="shared" si="12"/>
        <v>0</v>
      </c>
      <c r="J39" s="7">
        <f t="shared" si="12"/>
        <v>0</v>
      </c>
      <c r="K39" s="7">
        <f t="shared" si="12"/>
        <v>0</v>
      </c>
      <c r="L39" s="7">
        <f t="shared" si="12"/>
        <v>0</v>
      </c>
      <c r="M39" s="7">
        <f t="shared" si="12"/>
        <v>0</v>
      </c>
      <c r="N39" s="7">
        <f t="shared" si="12"/>
        <v>0</v>
      </c>
      <c r="O39" s="7">
        <f t="shared" si="13"/>
        <v>0</v>
      </c>
    </row>
    <row r="40" spans="1:16" ht="12" customHeight="1" x14ac:dyDescent="0.2">
      <c r="B40" s="2" t="str">
        <f>'Income Statements'!B39</f>
        <v>Amortized Start-up Expenses</v>
      </c>
      <c r="C40" s="25">
        <f>IF(Expenses!$E$28&gt;1,Expenses!$I$30,0)</f>
        <v>0</v>
      </c>
      <c r="D40" s="25">
        <f>IF(Expenses!$E$28&gt;1,Expenses!$I$30,0)</f>
        <v>0</v>
      </c>
      <c r="E40" s="25">
        <f>IF(Expenses!$E$28&gt;1,Expenses!$I$30,0)</f>
        <v>0</v>
      </c>
      <c r="F40" s="25">
        <f>IF(Expenses!$E$28&gt;1,Expenses!$I$30,0)</f>
        <v>0</v>
      </c>
      <c r="G40" s="25">
        <f>IF(Expenses!$E$28&gt;1,Expenses!$I$30,0)</f>
        <v>0</v>
      </c>
      <c r="H40" s="25">
        <f>IF(Expenses!$E$28&gt;1,Expenses!$I$30,0)</f>
        <v>0</v>
      </c>
      <c r="I40" s="25">
        <f>IF(Expenses!$E$28&gt;1,Expenses!$I$30,0)</f>
        <v>0</v>
      </c>
      <c r="J40" s="25">
        <f>IF(Expenses!$E$28&gt;1,Expenses!$I$30,0)</f>
        <v>0</v>
      </c>
      <c r="K40" s="25">
        <f>IF(Expenses!$E$28&gt;1,Expenses!$I$30,0)</f>
        <v>0</v>
      </c>
      <c r="L40" s="25">
        <f>IF(Expenses!$E$28&gt;1,Expenses!$I$30,0)</f>
        <v>0</v>
      </c>
      <c r="M40" s="25">
        <f>IF(Expenses!$E$28&gt;1,Expenses!$I$30,0)</f>
        <v>0</v>
      </c>
      <c r="N40" s="25">
        <f>IF(Expenses!$E$28&gt;1,Expenses!$I$30,0)</f>
        <v>0</v>
      </c>
      <c r="O40" s="25">
        <f>SUM(C40:N40)</f>
        <v>0</v>
      </c>
    </row>
    <row r="41" spans="1:16" ht="14.25" customHeight="1" x14ac:dyDescent="0.35">
      <c r="B41" s="23" t="s">
        <v>39</v>
      </c>
      <c r="C41" s="27">
        <f>Expenses!H14</f>
        <v>0</v>
      </c>
      <c r="D41" s="27">
        <f>C41</f>
        <v>0</v>
      </c>
      <c r="E41" s="27">
        <f t="shared" si="12"/>
        <v>0</v>
      </c>
      <c r="F41" s="27">
        <f t="shared" si="12"/>
        <v>0</v>
      </c>
      <c r="G41" s="27">
        <f t="shared" si="12"/>
        <v>0</v>
      </c>
      <c r="H41" s="27">
        <f t="shared" si="12"/>
        <v>0</v>
      </c>
      <c r="I41" s="27">
        <f t="shared" si="12"/>
        <v>0</v>
      </c>
      <c r="J41" s="27">
        <f t="shared" si="12"/>
        <v>0</v>
      </c>
      <c r="K41" s="27">
        <f t="shared" si="12"/>
        <v>0</v>
      </c>
      <c r="L41" s="27">
        <f t="shared" si="12"/>
        <v>0</v>
      </c>
      <c r="M41" s="27">
        <f t="shared" si="12"/>
        <v>0</v>
      </c>
      <c r="N41" s="27">
        <f t="shared" si="12"/>
        <v>0</v>
      </c>
      <c r="O41" s="27">
        <f t="shared" si="13"/>
        <v>0</v>
      </c>
    </row>
    <row r="42" spans="1:16" ht="12" customHeight="1" x14ac:dyDescent="0.2">
      <c r="A42" s="1" t="s">
        <v>21</v>
      </c>
      <c r="C42" s="53">
        <f t="shared" ref="C42:N42" si="14">SUM(C34:C41)</f>
        <v>0</v>
      </c>
      <c r="D42" s="53">
        <f t="shared" si="14"/>
        <v>0</v>
      </c>
      <c r="E42" s="53">
        <f t="shared" si="14"/>
        <v>0</v>
      </c>
      <c r="F42" s="53">
        <f t="shared" si="14"/>
        <v>0</v>
      </c>
      <c r="G42" s="53">
        <f t="shared" si="14"/>
        <v>0</v>
      </c>
      <c r="H42" s="53">
        <f t="shared" si="14"/>
        <v>0</v>
      </c>
      <c r="I42" s="53">
        <f t="shared" si="14"/>
        <v>0</v>
      </c>
      <c r="J42" s="53">
        <f t="shared" si="14"/>
        <v>0</v>
      </c>
      <c r="K42" s="53">
        <f t="shared" si="14"/>
        <v>0</v>
      </c>
      <c r="L42" s="53">
        <f t="shared" si="14"/>
        <v>0</v>
      </c>
      <c r="M42" s="53">
        <f t="shared" si="14"/>
        <v>0</v>
      </c>
      <c r="N42" s="53">
        <f t="shared" si="14"/>
        <v>0</v>
      </c>
      <c r="O42" s="7">
        <f>SUM(C42:N42)</f>
        <v>0</v>
      </c>
      <c r="P42" s="16">
        <f>IF(O42=0,0,O42/O13)</f>
        <v>0</v>
      </c>
    </row>
    <row r="43" spans="1:16" ht="12" customHeight="1" x14ac:dyDescent="0.2"/>
    <row r="44" spans="1:16" ht="12" customHeight="1" x14ac:dyDescent="0.2">
      <c r="A44" s="1" t="s">
        <v>77</v>
      </c>
    </row>
    <row r="45" spans="1:16" ht="12" customHeight="1" x14ac:dyDescent="0.2">
      <c r="B45" s="23" t="s">
        <v>90</v>
      </c>
      <c r="C45" s="7">
        <f>ABS(IPMT(Expenses!$B$45/12,13,Expenses!$B$46,Expenses!$B$44))</f>
        <v>0</v>
      </c>
      <c r="D45" s="7">
        <f>ABS(IPMT(Expenses!$B$45/12,14,Expenses!$B$46,Expenses!$B$44))</f>
        <v>0</v>
      </c>
      <c r="E45" s="7">
        <f>ABS(IPMT(Expenses!$B$45/12,15,Expenses!$B$46,Expenses!$B$44))</f>
        <v>0</v>
      </c>
      <c r="F45" s="7">
        <f>ABS(IPMT(Expenses!$B$45/12,16,Expenses!$B$46,Expenses!$B$44))</f>
        <v>0</v>
      </c>
      <c r="G45" s="7">
        <f>ABS(IPMT(Expenses!$B$45/12,17,Expenses!$B$46,Expenses!$B$44))</f>
        <v>0</v>
      </c>
      <c r="H45" s="7">
        <f>ABS(IPMT(Expenses!$B$45/12,18,Expenses!$B$46,Expenses!$B$44))</f>
        <v>0</v>
      </c>
      <c r="I45" s="7">
        <f>ABS(IPMT(Expenses!$B$45/12,19,Expenses!$B$46,Expenses!$B$44))</f>
        <v>0</v>
      </c>
      <c r="J45" s="7">
        <f>ABS(IPMT(Expenses!$B$45/12,20,Expenses!$B$46,Expenses!$B$44))</f>
        <v>0</v>
      </c>
      <c r="K45" s="7">
        <f>ABS(IPMT(Expenses!$B$45/12,21,Expenses!$B$46,Expenses!$B$44))</f>
        <v>0</v>
      </c>
      <c r="L45" s="7">
        <f>ABS(IPMT(Expenses!$B$45/12,22,Expenses!$B$46,Expenses!$B$44))</f>
        <v>0</v>
      </c>
      <c r="M45" s="7">
        <f>ABS(IPMT(Expenses!$B$45/12,23,Expenses!$B$46,Expenses!$B$44))</f>
        <v>0</v>
      </c>
      <c r="N45" s="7">
        <f>ABS(IPMT(Expenses!$B$45/12,24,Expenses!$B$46,Expenses!$B$44))</f>
        <v>0</v>
      </c>
      <c r="O45" s="53">
        <f>SUM(C45:N45)</f>
        <v>0</v>
      </c>
    </row>
    <row r="46" spans="1:16" ht="12" customHeight="1" x14ac:dyDescent="0.2">
      <c r="A46" s="1" t="s">
        <v>91</v>
      </c>
      <c r="C46" s="53">
        <f t="shared" ref="C46:N46" si="15">SUM(C45:C45)</f>
        <v>0</v>
      </c>
      <c r="D46" s="53">
        <f t="shared" si="15"/>
        <v>0</v>
      </c>
      <c r="E46" s="53">
        <f t="shared" si="15"/>
        <v>0</v>
      </c>
      <c r="F46" s="53">
        <f t="shared" si="15"/>
        <v>0</v>
      </c>
      <c r="G46" s="53">
        <f t="shared" si="15"/>
        <v>0</v>
      </c>
      <c r="H46" s="53">
        <f t="shared" si="15"/>
        <v>0</v>
      </c>
      <c r="I46" s="53">
        <f t="shared" si="15"/>
        <v>0</v>
      </c>
      <c r="J46" s="53">
        <f t="shared" si="15"/>
        <v>0</v>
      </c>
      <c r="K46" s="53">
        <f t="shared" si="15"/>
        <v>0</v>
      </c>
      <c r="L46" s="53">
        <f t="shared" si="15"/>
        <v>0</v>
      </c>
      <c r="M46" s="53">
        <f t="shared" si="15"/>
        <v>0</v>
      </c>
      <c r="N46" s="53">
        <f t="shared" si="15"/>
        <v>0</v>
      </c>
      <c r="O46" s="53">
        <f>SUM(C46:N46)</f>
        <v>0</v>
      </c>
      <c r="P46" s="16">
        <f>IF(O46=0,0,O46/O13)</f>
        <v>0</v>
      </c>
    </row>
    <row r="47" spans="1:16" ht="12" customHeight="1" x14ac:dyDescent="0.2">
      <c r="C47" s="53"/>
      <c r="D47" s="53"/>
      <c r="E47" s="53"/>
      <c r="F47" s="53"/>
      <c r="G47" s="53"/>
      <c r="H47" s="53"/>
      <c r="I47" s="53"/>
      <c r="J47" s="53"/>
      <c r="K47" s="53"/>
      <c r="L47" s="53"/>
      <c r="M47" s="53"/>
      <c r="N47" s="53"/>
      <c r="O47" s="53"/>
    </row>
    <row r="48" spans="1:16" ht="12" customHeight="1" x14ac:dyDescent="0.2">
      <c r="A48" s="1" t="s">
        <v>92</v>
      </c>
      <c r="C48" s="53">
        <f t="shared" ref="C48:N48" si="16">C24-C31-C42-C46</f>
        <v>0</v>
      </c>
      <c r="D48" s="53">
        <f t="shared" si="16"/>
        <v>0</v>
      </c>
      <c r="E48" s="53">
        <f t="shared" si="16"/>
        <v>0</v>
      </c>
      <c r="F48" s="53">
        <f t="shared" si="16"/>
        <v>0</v>
      </c>
      <c r="G48" s="53">
        <f t="shared" si="16"/>
        <v>0</v>
      </c>
      <c r="H48" s="53">
        <f t="shared" si="16"/>
        <v>0</v>
      </c>
      <c r="I48" s="53">
        <f t="shared" si="16"/>
        <v>0</v>
      </c>
      <c r="J48" s="53">
        <f t="shared" si="16"/>
        <v>0</v>
      </c>
      <c r="K48" s="53">
        <f t="shared" si="16"/>
        <v>0</v>
      </c>
      <c r="L48" s="53">
        <f t="shared" si="16"/>
        <v>0</v>
      </c>
      <c r="M48" s="53">
        <f t="shared" si="16"/>
        <v>0</v>
      </c>
      <c r="N48" s="53">
        <f t="shared" si="16"/>
        <v>0</v>
      </c>
      <c r="O48" s="53">
        <f>SUM(C48:N48)</f>
        <v>0</v>
      </c>
    </row>
    <row r="49" spans="1:16" ht="12" customHeight="1" x14ac:dyDescent="0.2">
      <c r="C49" s="53"/>
      <c r="D49" s="53"/>
      <c r="E49" s="53"/>
      <c r="F49" s="53"/>
      <c r="G49" s="53"/>
      <c r="H49" s="53"/>
      <c r="I49" s="53"/>
      <c r="J49" s="53"/>
      <c r="K49" s="53"/>
      <c r="L49" s="53"/>
      <c r="M49" s="53"/>
      <c r="N49" s="53"/>
      <c r="O49" s="53"/>
    </row>
    <row r="50" spans="1:16" ht="12" customHeight="1" x14ac:dyDescent="0.2">
      <c r="A50" s="1" t="s">
        <v>252</v>
      </c>
      <c r="C50" s="53">
        <f>IF(C48&gt;0,C48*'Cash Receipts and Disbursements'!$B$15,0)</f>
        <v>0</v>
      </c>
      <c r="D50" s="53">
        <f>IF(D48&gt;0,D48*'Cash Receipts and Disbursements'!$B$15,0)</f>
        <v>0</v>
      </c>
      <c r="E50" s="53">
        <f>IF(E48&gt;0,E48*'Cash Receipts and Disbursements'!$B$15,0)</f>
        <v>0</v>
      </c>
      <c r="F50" s="53">
        <f>IF(F48&gt;0,F48*'Cash Receipts and Disbursements'!$B$15,0)</f>
        <v>0</v>
      </c>
      <c r="G50" s="53">
        <f>IF(G48&gt;0,G48*'Cash Receipts and Disbursements'!$B$15,0)</f>
        <v>0</v>
      </c>
      <c r="H50" s="53">
        <f>IF(H48&gt;0,H48*'Cash Receipts and Disbursements'!$B$15,0)</f>
        <v>0</v>
      </c>
      <c r="I50" s="53">
        <f>IF(I48&gt;0,I48*'Cash Receipts and Disbursements'!$B$15,0)</f>
        <v>0</v>
      </c>
      <c r="J50" s="53">
        <f>IF(J48&gt;0,J48*'Cash Receipts and Disbursements'!$B$15,0)</f>
        <v>0</v>
      </c>
      <c r="K50" s="53">
        <f>IF(K48&gt;0,K48*'Cash Receipts and Disbursements'!$B$15,0)</f>
        <v>0</v>
      </c>
      <c r="L50" s="53">
        <f>IF(L48&gt;0,L48*'Cash Receipts and Disbursements'!$B$15,0)</f>
        <v>0</v>
      </c>
      <c r="M50" s="53">
        <f>IF(M48&gt;0,M48*'Cash Receipts and Disbursements'!$B$15,0)</f>
        <v>0</v>
      </c>
      <c r="N50" s="53">
        <f>IF(N48&gt;0,N48*'Cash Receipts and Disbursements'!$B$15,0)</f>
        <v>0</v>
      </c>
      <c r="O50" s="53">
        <f>SUM(C50:N50)</f>
        <v>0</v>
      </c>
    </row>
    <row r="51" spans="1:16" ht="12" customHeight="1" x14ac:dyDescent="0.2"/>
    <row r="52" spans="1:16" ht="12" customHeight="1" thickBot="1" x14ac:dyDescent="0.25">
      <c r="A52" s="1" t="s">
        <v>253</v>
      </c>
      <c r="C52" s="55">
        <f>C48-C50</f>
        <v>0</v>
      </c>
      <c r="D52" s="55">
        <f t="shared" ref="D52:O52" si="17">D48-D50</f>
        <v>0</v>
      </c>
      <c r="E52" s="55">
        <f t="shared" si="17"/>
        <v>0</v>
      </c>
      <c r="F52" s="55">
        <f t="shared" si="17"/>
        <v>0</v>
      </c>
      <c r="G52" s="55">
        <f t="shared" si="17"/>
        <v>0</v>
      </c>
      <c r="H52" s="55">
        <f t="shared" si="17"/>
        <v>0</v>
      </c>
      <c r="I52" s="55">
        <f t="shared" si="17"/>
        <v>0</v>
      </c>
      <c r="J52" s="55">
        <f t="shared" si="17"/>
        <v>0</v>
      </c>
      <c r="K52" s="55">
        <f t="shared" si="17"/>
        <v>0</v>
      </c>
      <c r="L52" s="55">
        <f t="shared" si="17"/>
        <v>0</v>
      </c>
      <c r="M52" s="55">
        <f t="shared" si="17"/>
        <v>0</v>
      </c>
      <c r="N52" s="55">
        <f t="shared" si="17"/>
        <v>0</v>
      </c>
      <c r="O52" s="55">
        <f t="shared" si="17"/>
        <v>0</v>
      </c>
      <c r="P52" s="16">
        <f>IF(O52=0,0,O52/O13)</f>
        <v>0</v>
      </c>
    </row>
    <row r="53" spans="1:16" ht="12.75" hidden="1" thickTop="1" x14ac:dyDescent="0.2"/>
    <row r="54" spans="1:16" hidden="1" x14ac:dyDescent="0.2"/>
    <row r="55" spans="1:16" hidden="1" x14ac:dyDescent="0.2"/>
    <row r="56" spans="1:16" hidden="1" x14ac:dyDescent="0.2"/>
    <row r="57" spans="1:16" hidden="1" x14ac:dyDescent="0.2"/>
    <row r="58" spans="1:16" hidden="1" x14ac:dyDescent="0.2"/>
    <row r="59" spans="1:16" hidden="1" x14ac:dyDescent="0.2"/>
    <row r="60" spans="1:16" hidden="1" x14ac:dyDescent="0.2"/>
    <row r="61" spans="1:16" hidden="1" x14ac:dyDescent="0.2"/>
    <row r="62" spans="1:16" hidden="1" x14ac:dyDescent="0.2"/>
    <row r="63" spans="1:16" hidden="1" x14ac:dyDescent="0.2"/>
    <row r="64" spans="1: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t="12.75" thickTop="1" x14ac:dyDescent="0.2"/>
  </sheetData>
  <phoneticPr fontId="0" type="noConversion"/>
  <pageMargins left="0.8" right="0.54" top="0.89" bottom="6.3E-2"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2"/>
  <sheetViews>
    <sheetView workbookViewId="0">
      <selection activeCell="O31" sqref="O31"/>
    </sheetView>
  </sheetViews>
  <sheetFormatPr defaultColWidth="8.85546875" defaultRowHeight="12" x14ac:dyDescent="0.2"/>
  <cols>
    <col min="1" max="1" width="2.7109375" style="1" customWidth="1"/>
    <col min="2" max="2" width="27.28515625" style="2" customWidth="1"/>
    <col min="3" max="14" width="10.7109375" style="2" customWidth="1"/>
    <col min="15" max="15" width="12.42578125" style="2" customWidth="1"/>
    <col min="16" max="16384" width="8.85546875" style="2"/>
  </cols>
  <sheetData>
    <row r="1" spans="1:15" x14ac:dyDescent="0.2">
      <c r="A1" s="1" t="str">
        <f>Expenses!A1</f>
        <v>Name</v>
      </c>
    </row>
    <row r="3" spans="1:15" x14ac:dyDescent="0.2">
      <c r="A3" s="45" t="s">
        <v>178</v>
      </c>
      <c r="B3" s="45"/>
      <c r="C3" s="37"/>
      <c r="D3" s="37"/>
      <c r="E3" s="37"/>
      <c r="F3" s="37"/>
      <c r="G3" s="37"/>
      <c r="H3" s="37"/>
      <c r="I3" s="37"/>
      <c r="J3" s="37"/>
      <c r="K3" s="37"/>
      <c r="L3" s="37"/>
      <c r="M3" s="37"/>
      <c r="N3" s="37"/>
      <c r="O3" s="37"/>
    </row>
    <row r="4" spans="1:15" s="1" customFormat="1" x14ac:dyDescent="0.2">
      <c r="A4" s="47"/>
      <c r="B4" s="47"/>
      <c r="C4" s="48" t="str">
        <f>'Income Statements'!C4</f>
        <v>Month 1</v>
      </c>
      <c r="D4" s="48" t="str">
        <f>'Income Statements'!D4</f>
        <v>Month 2</v>
      </c>
      <c r="E4" s="48" t="str">
        <f>'Income Statements'!E4</f>
        <v>Month 3</v>
      </c>
      <c r="F4" s="48" t="str">
        <f>'Income Statements'!F4</f>
        <v>Month 4</v>
      </c>
      <c r="G4" s="48" t="str">
        <f>'Income Statements'!G4</f>
        <v>Month 5</v>
      </c>
      <c r="H4" s="48" t="str">
        <f>'Income Statements'!H4</f>
        <v>Month 6</v>
      </c>
      <c r="I4" s="48" t="str">
        <f>'Income Statements'!I4</f>
        <v>Month 7</v>
      </c>
      <c r="J4" s="48" t="str">
        <f>'Income Statements'!J4</f>
        <v>Month 8</v>
      </c>
      <c r="K4" s="48" t="str">
        <f>'Income Statements'!K4</f>
        <v>Month 9</v>
      </c>
      <c r="L4" s="48" t="str">
        <f>'Income Statements'!L4</f>
        <v>Month 10</v>
      </c>
      <c r="M4" s="48" t="str">
        <f>'Income Statements'!M4</f>
        <v>Month 11</v>
      </c>
      <c r="N4" s="48" t="str">
        <f>'Income Statements'!N4</f>
        <v>Month 12</v>
      </c>
      <c r="O4" s="48" t="s">
        <v>70</v>
      </c>
    </row>
    <row r="5" spans="1:15" s="1" customFormat="1" x14ac:dyDescent="0.2">
      <c r="A5" s="50"/>
      <c r="B5" s="50"/>
      <c r="C5" s="51"/>
      <c r="D5" s="51"/>
      <c r="E5" s="51"/>
      <c r="F5" s="51"/>
      <c r="G5" s="51"/>
      <c r="H5" s="51"/>
      <c r="I5" s="51"/>
      <c r="J5" s="51"/>
      <c r="K5" s="51"/>
      <c r="L5" s="51"/>
      <c r="M5" s="51"/>
      <c r="N5" s="51"/>
      <c r="O5" s="51"/>
    </row>
    <row r="6" spans="1:15" x14ac:dyDescent="0.2">
      <c r="C6" s="7"/>
      <c r="D6" s="7"/>
      <c r="E6" s="7"/>
      <c r="F6" s="7"/>
      <c r="G6" s="7"/>
      <c r="H6" s="7"/>
      <c r="I6" s="7"/>
      <c r="J6" s="7"/>
      <c r="K6" s="7"/>
      <c r="L6" s="7"/>
      <c r="M6" s="7"/>
      <c r="N6" s="7"/>
      <c r="O6" s="7"/>
    </row>
    <row r="7" spans="1:15" x14ac:dyDescent="0.2">
      <c r="A7" s="1" t="s">
        <v>94</v>
      </c>
      <c r="C7" s="7">
        <f>'Yr 2 Balance Sheet'!D8</f>
        <v>0</v>
      </c>
      <c r="D7" s="7">
        <f>C43</f>
        <v>0</v>
      </c>
      <c r="E7" s="7">
        <f t="shared" ref="E7:N7" si="0">D43</f>
        <v>0</v>
      </c>
      <c r="F7" s="7">
        <f t="shared" si="0"/>
        <v>0</v>
      </c>
      <c r="G7" s="7">
        <f t="shared" si="0"/>
        <v>0</v>
      </c>
      <c r="H7" s="7">
        <f t="shared" si="0"/>
        <v>0</v>
      </c>
      <c r="I7" s="7">
        <f t="shared" si="0"/>
        <v>0</v>
      </c>
      <c r="J7" s="7">
        <f t="shared" si="0"/>
        <v>0</v>
      </c>
      <c r="K7" s="7">
        <f t="shared" si="0"/>
        <v>0</v>
      </c>
      <c r="L7" s="7">
        <f t="shared" si="0"/>
        <v>0</v>
      </c>
      <c r="M7" s="7">
        <f t="shared" si="0"/>
        <v>0</v>
      </c>
      <c r="N7" s="7">
        <f t="shared" si="0"/>
        <v>0</v>
      </c>
      <c r="O7" s="7"/>
    </row>
    <row r="8" spans="1:15" x14ac:dyDescent="0.2">
      <c r="A8" s="2"/>
      <c r="C8" s="7"/>
      <c r="D8" s="7"/>
      <c r="E8" s="7"/>
      <c r="F8" s="7"/>
      <c r="G8" s="7"/>
      <c r="H8" s="7"/>
      <c r="I8" s="7"/>
      <c r="J8" s="7"/>
      <c r="K8" s="7"/>
      <c r="L8" s="7"/>
      <c r="M8" s="7"/>
      <c r="N8" s="7"/>
      <c r="O8" s="7"/>
    </row>
    <row r="9" spans="1:15" x14ac:dyDescent="0.2">
      <c r="A9" s="2"/>
      <c r="C9" s="7"/>
      <c r="D9" s="7"/>
      <c r="E9" s="7"/>
      <c r="F9" s="7"/>
      <c r="G9" s="7"/>
      <c r="H9" s="7"/>
      <c r="I9" s="7"/>
      <c r="J9" s="7"/>
      <c r="K9" s="7"/>
      <c r="L9" s="7"/>
      <c r="M9" s="7"/>
      <c r="N9" s="7"/>
      <c r="O9" s="7"/>
    </row>
    <row r="10" spans="1:15" x14ac:dyDescent="0.2">
      <c r="A10" s="1" t="s">
        <v>95</v>
      </c>
      <c r="C10" s="7"/>
      <c r="D10" s="7"/>
      <c r="E10" s="7"/>
      <c r="F10" s="7"/>
      <c r="G10" s="7"/>
      <c r="H10" s="7"/>
      <c r="I10" s="7"/>
      <c r="J10" s="7"/>
      <c r="K10" s="7"/>
      <c r="L10" s="7"/>
      <c r="M10" s="7"/>
      <c r="N10" s="7"/>
      <c r="O10" s="7"/>
    </row>
    <row r="11" spans="1:15" x14ac:dyDescent="0.2">
      <c r="A11" s="2"/>
      <c r="B11" s="42" t="s">
        <v>96</v>
      </c>
      <c r="C11" s="7"/>
      <c r="D11" s="7"/>
      <c r="E11" s="7"/>
      <c r="F11" s="7"/>
      <c r="G11" s="7"/>
      <c r="H11" s="7"/>
      <c r="I11" s="7"/>
      <c r="J11" s="7"/>
      <c r="K11" s="7"/>
      <c r="L11" s="7"/>
      <c r="M11" s="7"/>
      <c r="N11" s="7"/>
      <c r="O11" s="7"/>
    </row>
    <row r="12" spans="1:15" x14ac:dyDescent="0.2">
      <c r="A12" s="2"/>
      <c r="B12" s="2" t="str">
        <f>'Cash Flow Statements'!B10</f>
        <v>Product / Service 1</v>
      </c>
      <c r="C12" s="7">
        <f>'Yr 2 Income Statement'!C7*'Cash Receipts and Disbursements'!$B$7</f>
        <v>0</v>
      </c>
      <c r="D12" s="7">
        <f>'Yr 2 Income Statement'!D7*'Cash Receipts and Disbursements'!$B$7</f>
        <v>0</v>
      </c>
      <c r="E12" s="7">
        <f>'Yr 2 Income Statement'!E7*'Cash Receipts and Disbursements'!$B$7</f>
        <v>0</v>
      </c>
      <c r="F12" s="7">
        <f>'Yr 2 Income Statement'!F7*'Cash Receipts and Disbursements'!$B$7</f>
        <v>0</v>
      </c>
      <c r="G12" s="7">
        <f>'Yr 2 Income Statement'!G7*'Cash Receipts and Disbursements'!$B$7</f>
        <v>0</v>
      </c>
      <c r="H12" s="7">
        <f>'Yr 2 Income Statement'!H7*'Cash Receipts and Disbursements'!$B$7</f>
        <v>0</v>
      </c>
      <c r="I12" s="7">
        <f>'Yr 2 Income Statement'!I7*'Cash Receipts and Disbursements'!$B$7</f>
        <v>0</v>
      </c>
      <c r="J12" s="7">
        <f>'Yr 2 Income Statement'!J7*'Cash Receipts and Disbursements'!$B$7</f>
        <v>0</v>
      </c>
      <c r="K12" s="7">
        <f>'Yr 2 Income Statement'!K7*'Cash Receipts and Disbursements'!$B$7</f>
        <v>0</v>
      </c>
      <c r="L12" s="7">
        <f>'Yr 2 Income Statement'!L7*'Cash Receipts and Disbursements'!$B$7</f>
        <v>0</v>
      </c>
      <c r="M12" s="7">
        <f>'Yr 2 Income Statement'!M7*'Cash Receipts and Disbursements'!$B$7</f>
        <v>0</v>
      </c>
      <c r="N12" s="7">
        <f>'Yr 2 Income Statement'!N7*'Cash Receipts and Disbursements'!$B$7</f>
        <v>0</v>
      </c>
      <c r="O12" s="7">
        <f>SUM(C12:N12)</f>
        <v>0</v>
      </c>
    </row>
    <row r="13" spans="1:15" x14ac:dyDescent="0.2">
      <c r="A13" s="2"/>
      <c r="B13" s="2" t="str">
        <f>'Cash Flow Statements'!B11</f>
        <v>Product / Service 2</v>
      </c>
      <c r="C13" s="7">
        <f>'Yr 2 Income Statement'!C8*'Cash Receipts and Disbursements'!$B$7</f>
        <v>0</v>
      </c>
      <c r="D13" s="7">
        <f>'Yr 2 Income Statement'!D8*'Cash Receipts and Disbursements'!$B$7</f>
        <v>0</v>
      </c>
      <c r="E13" s="7">
        <f>'Yr 2 Income Statement'!E8*'Cash Receipts and Disbursements'!$B$7</f>
        <v>0</v>
      </c>
      <c r="F13" s="7">
        <f>'Yr 2 Income Statement'!F8*'Cash Receipts and Disbursements'!$B$7</f>
        <v>0</v>
      </c>
      <c r="G13" s="7">
        <f>'Yr 2 Income Statement'!G8*'Cash Receipts and Disbursements'!$B$7</f>
        <v>0</v>
      </c>
      <c r="H13" s="7">
        <f>'Yr 2 Income Statement'!H8*'Cash Receipts and Disbursements'!$B$7</f>
        <v>0</v>
      </c>
      <c r="I13" s="7">
        <f>'Yr 2 Income Statement'!I8*'Cash Receipts and Disbursements'!$B$7</f>
        <v>0</v>
      </c>
      <c r="J13" s="7">
        <f>'Yr 2 Income Statement'!J8*'Cash Receipts and Disbursements'!$B$7</f>
        <v>0</v>
      </c>
      <c r="K13" s="7">
        <f>'Yr 2 Income Statement'!K8*'Cash Receipts and Disbursements'!$B$7</f>
        <v>0</v>
      </c>
      <c r="L13" s="7">
        <f>'Yr 2 Income Statement'!L8*'Cash Receipts and Disbursements'!$B$7</f>
        <v>0</v>
      </c>
      <c r="M13" s="7">
        <f>'Yr 2 Income Statement'!M8*'Cash Receipts and Disbursements'!$B$7</f>
        <v>0</v>
      </c>
      <c r="N13" s="7">
        <f>'Yr 2 Income Statement'!N8*'Cash Receipts and Disbursements'!$B$7</f>
        <v>0</v>
      </c>
      <c r="O13" s="7">
        <f t="shared" ref="O13:O17" si="1">SUM(C13:N13)</f>
        <v>0</v>
      </c>
    </row>
    <row r="14" spans="1:15" x14ac:dyDescent="0.2">
      <c r="A14" s="2"/>
      <c r="B14" s="2" t="str">
        <f>'Cash Flow Statements'!B12</f>
        <v>Product / Service 3</v>
      </c>
      <c r="C14" s="7">
        <f>'Yr 2 Income Statement'!C9*'Cash Receipts and Disbursements'!$B$7</f>
        <v>0</v>
      </c>
      <c r="D14" s="7">
        <f>'Yr 2 Income Statement'!D9*'Cash Receipts and Disbursements'!$B$7</f>
        <v>0</v>
      </c>
      <c r="E14" s="7">
        <f>'Yr 2 Income Statement'!E9*'Cash Receipts and Disbursements'!$B$7</f>
        <v>0</v>
      </c>
      <c r="F14" s="7">
        <f>'Yr 2 Income Statement'!F9*'Cash Receipts and Disbursements'!$B$7</f>
        <v>0</v>
      </c>
      <c r="G14" s="7">
        <f>'Yr 2 Income Statement'!G9*'Cash Receipts and Disbursements'!$B$7</f>
        <v>0</v>
      </c>
      <c r="H14" s="7">
        <f>'Yr 2 Income Statement'!H9*'Cash Receipts and Disbursements'!$B$7</f>
        <v>0</v>
      </c>
      <c r="I14" s="7">
        <f>'Yr 2 Income Statement'!I9*'Cash Receipts and Disbursements'!$B$7</f>
        <v>0</v>
      </c>
      <c r="J14" s="7">
        <f>'Yr 2 Income Statement'!J9*'Cash Receipts and Disbursements'!$B$7</f>
        <v>0</v>
      </c>
      <c r="K14" s="7">
        <f>'Yr 2 Income Statement'!K9*'Cash Receipts and Disbursements'!$B$7</f>
        <v>0</v>
      </c>
      <c r="L14" s="7">
        <f>'Yr 2 Income Statement'!L9*'Cash Receipts and Disbursements'!$B$7</f>
        <v>0</v>
      </c>
      <c r="M14" s="7">
        <f>'Yr 2 Income Statement'!M9*'Cash Receipts and Disbursements'!$B$7</f>
        <v>0</v>
      </c>
      <c r="N14" s="7">
        <f>'Yr 2 Income Statement'!N9*'Cash Receipts and Disbursements'!$B$7</f>
        <v>0</v>
      </c>
      <c r="O14" s="7">
        <f t="shared" si="1"/>
        <v>0</v>
      </c>
    </row>
    <row r="15" spans="1:15" x14ac:dyDescent="0.2">
      <c r="A15" s="2"/>
      <c r="B15" s="2" t="str">
        <f>'Cash Flow Statements'!B13</f>
        <v>Product / Service 4</v>
      </c>
      <c r="C15" s="7">
        <f>'Yr 2 Income Statement'!C10*'Cash Receipts and Disbursements'!$B$7</f>
        <v>0</v>
      </c>
      <c r="D15" s="7">
        <f>'Yr 2 Income Statement'!D10*'Cash Receipts and Disbursements'!$B$7</f>
        <v>0</v>
      </c>
      <c r="E15" s="7">
        <f>'Yr 2 Income Statement'!E10*'Cash Receipts and Disbursements'!$B$7</f>
        <v>0</v>
      </c>
      <c r="F15" s="7">
        <f>'Yr 2 Income Statement'!F10*'Cash Receipts and Disbursements'!$B$7</f>
        <v>0</v>
      </c>
      <c r="G15" s="7">
        <f>'Yr 2 Income Statement'!G10*'Cash Receipts and Disbursements'!$B$7</f>
        <v>0</v>
      </c>
      <c r="H15" s="7">
        <f>'Yr 2 Income Statement'!H10*'Cash Receipts and Disbursements'!$B$7</f>
        <v>0</v>
      </c>
      <c r="I15" s="7">
        <f>'Yr 2 Income Statement'!I10*'Cash Receipts and Disbursements'!$B$7</f>
        <v>0</v>
      </c>
      <c r="J15" s="7">
        <f>'Yr 2 Income Statement'!J10*'Cash Receipts and Disbursements'!$B$7</f>
        <v>0</v>
      </c>
      <c r="K15" s="7">
        <f>'Yr 2 Income Statement'!K10*'Cash Receipts and Disbursements'!$B$7</f>
        <v>0</v>
      </c>
      <c r="L15" s="7">
        <f>'Yr 2 Income Statement'!L10*'Cash Receipts and Disbursements'!$B$7</f>
        <v>0</v>
      </c>
      <c r="M15" s="7">
        <f>'Yr 2 Income Statement'!M10*'Cash Receipts and Disbursements'!$B$7</f>
        <v>0</v>
      </c>
      <c r="N15" s="7">
        <f>'Yr 2 Income Statement'!N10*'Cash Receipts and Disbursements'!$B$7</f>
        <v>0</v>
      </c>
      <c r="O15" s="7">
        <f t="shared" si="1"/>
        <v>0</v>
      </c>
    </row>
    <row r="16" spans="1:15" x14ac:dyDescent="0.2">
      <c r="A16" s="2"/>
      <c r="B16" s="2" t="str">
        <f>'Cash Flow Statements'!B14</f>
        <v>Product / Service 5</v>
      </c>
      <c r="C16" s="7">
        <f>'Yr 2 Income Statement'!C11*'Cash Receipts and Disbursements'!$B$7</f>
        <v>0</v>
      </c>
      <c r="D16" s="7">
        <f>'Yr 2 Income Statement'!D11*'Cash Receipts and Disbursements'!$B$7</f>
        <v>0</v>
      </c>
      <c r="E16" s="7">
        <f>'Yr 2 Income Statement'!E11*'Cash Receipts and Disbursements'!$B$7</f>
        <v>0</v>
      </c>
      <c r="F16" s="7">
        <f>'Yr 2 Income Statement'!F11*'Cash Receipts and Disbursements'!$B$7</f>
        <v>0</v>
      </c>
      <c r="G16" s="7">
        <f>'Yr 2 Income Statement'!G11*'Cash Receipts and Disbursements'!$B$7</f>
        <v>0</v>
      </c>
      <c r="H16" s="7">
        <f>'Yr 2 Income Statement'!H11*'Cash Receipts and Disbursements'!$B$7</f>
        <v>0</v>
      </c>
      <c r="I16" s="7">
        <f>'Yr 2 Income Statement'!I11*'Cash Receipts and Disbursements'!$B$7</f>
        <v>0</v>
      </c>
      <c r="J16" s="7">
        <f>'Yr 2 Income Statement'!J11*'Cash Receipts and Disbursements'!$B$7</f>
        <v>0</v>
      </c>
      <c r="K16" s="7">
        <f>'Yr 2 Income Statement'!K11*'Cash Receipts and Disbursements'!$B$7</f>
        <v>0</v>
      </c>
      <c r="L16" s="7">
        <f>'Yr 2 Income Statement'!L11*'Cash Receipts and Disbursements'!$B$7</f>
        <v>0</v>
      </c>
      <c r="M16" s="7">
        <f>'Yr 2 Income Statement'!M11*'Cash Receipts and Disbursements'!$B$7</f>
        <v>0</v>
      </c>
      <c r="N16" s="7">
        <f>'Yr 2 Income Statement'!N11*'Cash Receipts and Disbursements'!$B$7</f>
        <v>0</v>
      </c>
      <c r="O16" s="7">
        <f t="shared" si="1"/>
        <v>0</v>
      </c>
    </row>
    <row r="17" spans="1:15" x14ac:dyDescent="0.2">
      <c r="A17" s="2"/>
      <c r="B17" s="2" t="str">
        <f>'Cash Flow Statements'!B15</f>
        <v>Product / Service 6</v>
      </c>
      <c r="C17" s="7">
        <f>'Yr 2 Income Statement'!C12*'Cash Receipts and Disbursements'!$B$7</f>
        <v>0</v>
      </c>
      <c r="D17" s="7">
        <f>'Yr 2 Income Statement'!D12*'Cash Receipts and Disbursements'!$B$7</f>
        <v>0</v>
      </c>
      <c r="E17" s="7">
        <f>'Yr 2 Income Statement'!E12*'Cash Receipts and Disbursements'!$B$7</f>
        <v>0</v>
      </c>
      <c r="F17" s="7">
        <f>'Yr 2 Income Statement'!F12*'Cash Receipts and Disbursements'!$B$7</f>
        <v>0</v>
      </c>
      <c r="G17" s="7">
        <f>'Yr 2 Income Statement'!G12*'Cash Receipts and Disbursements'!$B$7</f>
        <v>0</v>
      </c>
      <c r="H17" s="7">
        <f>'Yr 2 Income Statement'!H12*'Cash Receipts and Disbursements'!$B$7</f>
        <v>0</v>
      </c>
      <c r="I17" s="7">
        <f>'Yr 2 Income Statement'!I12*'Cash Receipts and Disbursements'!$B$7</f>
        <v>0</v>
      </c>
      <c r="J17" s="7">
        <f>'Yr 2 Income Statement'!J12*'Cash Receipts and Disbursements'!$B$7</f>
        <v>0</v>
      </c>
      <c r="K17" s="7">
        <f>'Yr 2 Income Statement'!K12*'Cash Receipts and Disbursements'!$B$7</f>
        <v>0</v>
      </c>
      <c r="L17" s="7">
        <f>'Yr 2 Income Statement'!L12*'Cash Receipts and Disbursements'!$B$7</f>
        <v>0</v>
      </c>
      <c r="M17" s="7">
        <f>'Yr 2 Income Statement'!M12*'Cash Receipts and Disbursements'!$B$7</f>
        <v>0</v>
      </c>
      <c r="N17" s="7">
        <f>'Yr 2 Income Statement'!N12*'Cash Receipts and Disbursements'!$B$7</f>
        <v>0</v>
      </c>
      <c r="O17" s="7">
        <f t="shared" si="1"/>
        <v>0</v>
      </c>
    </row>
    <row r="18" spans="1:15" ht="14.25" x14ac:dyDescent="0.35">
      <c r="A18" s="2"/>
      <c r="B18" s="23" t="s">
        <v>97</v>
      </c>
      <c r="C18" s="27">
        <f>('Income Statements'!N12*'Cash Receipts and Disbursements'!B8)+('Income Statements'!M12*'Cash Receipts and Disbursements'!B9)</f>
        <v>0</v>
      </c>
      <c r="D18" s="27">
        <f>('Income Statements'!N12*'Cash Receipts and Disbursements'!B9)+('Yr 2 Income Statement'!C13*'Cash Receipts and Disbursements'!B8)</f>
        <v>0</v>
      </c>
      <c r="E18" s="27">
        <f>('Yr 2 Income Statement'!D13*'Cash Receipts and Disbursements'!$B$8)+('Yr 2 Income Statement'!C13*'Cash Receipts and Disbursements'!$B$9)</f>
        <v>0</v>
      </c>
      <c r="F18" s="27">
        <f>('Yr 2 Income Statement'!E13*'Cash Receipts and Disbursements'!$B$8)+('Yr 2 Income Statement'!D13*'Cash Receipts and Disbursements'!$B$9)</f>
        <v>0</v>
      </c>
      <c r="G18" s="27">
        <f>('Yr 2 Income Statement'!F13*'Cash Receipts and Disbursements'!$B$8)+('Yr 2 Income Statement'!E13*'Cash Receipts and Disbursements'!$B$9)</f>
        <v>0</v>
      </c>
      <c r="H18" s="27">
        <f>('Yr 2 Income Statement'!G13*'Cash Receipts and Disbursements'!$B$8)+('Yr 2 Income Statement'!F13*'Cash Receipts and Disbursements'!$B$9)</f>
        <v>0</v>
      </c>
      <c r="I18" s="27">
        <f>('Yr 2 Income Statement'!H13*'Cash Receipts and Disbursements'!$B$8)+('Yr 2 Income Statement'!G13*'Cash Receipts and Disbursements'!$B$9)</f>
        <v>0</v>
      </c>
      <c r="J18" s="27">
        <f>('Yr 2 Income Statement'!I13*'Cash Receipts and Disbursements'!$B$8)+('Yr 2 Income Statement'!H13*'Cash Receipts and Disbursements'!$B$9)</f>
        <v>0</v>
      </c>
      <c r="K18" s="27">
        <f>('Yr 2 Income Statement'!J13*'Cash Receipts and Disbursements'!$B$8)+('Yr 2 Income Statement'!I13*'Cash Receipts and Disbursements'!$B$9)</f>
        <v>0</v>
      </c>
      <c r="L18" s="27">
        <f>('Yr 2 Income Statement'!K13*'Cash Receipts and Disbursements'!$B$8)+('Yr 2 Income Statement'!J13*'Cash Receipts and Disbursements'!$B$9)</f>
        <v>0</v>
      </c>
      <c r="M18" s="27">
        <f>('Yr 2 Income Statement'!L13*'Cash Receipts and Disbursements'!$B$8)+('Yr 2 Income Statement'!K13*'Cash Receipts and Disbursements'!$B$9)</f>
        <v>0</v>
      </c>
      <c r="N18" s="27">
        <f>('Yr 2 Income Statement'!M13*'Cash Receipts and Disbursements'!$B$8)+('Yr 2 Income Statement'!L13*'Cash Receipts and Disbursements'!$B$9)</f>
        <v>0</v>
      </c>
      <c r="O18" s="27">
        <f>SUM(C18:N18)</f>
        <v>0</v>
      </c>
    </row>
    <row r="19" spans="1:15" x14ac:dyDescent="0.2">
      <c r="A19" s="1" t="s">
        <v>99</v>
      </c>
      <c r="C19" s="7">
        <f t="shared" ref="C19:N19" si="2">SUM(C11:C18)</f>
        <v>0</v>
      </c>
      <c r="D19" s="7">
        <f t="shared" si="2"/>
        <v>0</v>
      </c>
      <c r="E19" s="7">
        <f t="shared" si="2"/>
        <v>0</v>
      </c>
      <c r="F19" s="7">
        <f t="shared" si="2"/>
        <v>0</v>
      </c>
      <c r="G19" s="7">
        <f t="shared" si="2"/>
        <v>0</v>
      </c>
      <c r="H19" s="7">
        <f t="shared" si="2"/>
        <v>0</v>
      </c>
      <c r="I19" s="7">
        <f t="shared" si="2"/>
        <v>0</v>
      </c>
      <c r="J19" s="7">
        <f t="shared" si="2"/>
        <v>0</v>
      </c>
      <c r="K19" s="7">
        <f t="shared" si="2"/>
        <v>0</v>
      </c>
      <c r="L19" s="7">
        <f t="shared" si="2"/>
        <v>0</v>
      </c>
      <c r="M19" s="7">
        <f t="shared" si="2"/>
        <v>0</v>
      </c>
      <c r="N19" s="7">
        <f t="shared" si="2"/>
        <v>0</v>
      </c>
      <c r="O19" s="7">
        <f>SUM(C19:N19)</f>
        <v>0</v>
      </c>
    </row>
    <row r="20" spans="1:15" x14ac:dyDescent="0.2">
      <c r="A20" s="2"/>
      <c r="C20" s="7"/>
      <c r="D20" s="7"/>
      <c r="E20" s="7"/>
      <c r="F20" s="7"/>
      <c r="G20" s="7"/>
      <c r="H20" s="7"/>
      <c r="I20" s="7"/>
      <c r="J20" s="7"/>
      <c r="K20" s="7"/>
      <c r="L20" s="7"/>
      <c r="M20" s="7"/>
      <c r="N20" s="7"/>
      <c r="O20" s="7"/>
    </row>
    <row r="21" spans="1:15" x14ac:dyDescent="0.2">
      <c r="A21" s="2"/>
      <c r="C21" s="7"/>
      <c r="D21" s="7"/>
      <c r="E21" s="7"/>
      <c r="F21" s="7"/>
      <c r="G21" s="7"/>
      <c r="H21" s="7"/>
      <c r="I21" s="7"/>
      <c r="J21" s="7"/>
      <c r="K21" s="7"/>
      <c r="L21" s="7"/>
      <c r="M21" s="7"/>
      <c r="N21" s="7"/>
      <c r="O21" s="7"/>
    </row>
    <row r="22" spans="1:15" x14ac:dyDescent="0.2">
      <c r="A22" s="1" t="s">
        <v>100</v>
      </c>
      <c r="C22" s="7"/>
      <c r="D22" s="7"/>
      <c r="E22" s="7"/>
      <c r="F22" s="7"/>
      <c r="G22" s="7"/>
      <c r="H22" s="7"/>
      <c r="I22" s="7"/>
      <c r="J22" s="7"/>
      <c r="K22" s="7"/>
      <c r="L22" s="7"/>
      <c r="M22" s="7"/>
      <c r="N22" s="7"/>
      <c r="O22" s="7"/>
    </row>
    <row r="23" spans="1:15" x14ac:dyDescent="0.2">
      <c r="B23" s="2" t="s">
        <v>227</v>
      </c>
      <c r="C23" s="6">
        <v>0</v>
      </c>
      <c r="D23" s="6">
        <v>0</v>
      </c>
      <c r="E23" s="6">
        <v>0</v>
      </c>
      <c r="F23" s="6">
        <v>0</v>
      </c>
      <c r="G23" s="6">
        <v>0</v>
      </c>
      <c r="H23" s="6">
        <v>0</v>
      </c>
      <c r="I23" s="6">
        <v>0</v>
      </c>
      <c r="J23" s="6">
        <v>0</v>
      </c>
      <c r="K23" s="6">
        <v>0</v>
      </c>
      <c r="L23" s="6">
        <v>0</v>
      </c>
      <c r="M23" s="6">
        <v>0</v>
      </c>
      <c r="N23" s="6">
        <f>'Cash Flow Statements'!$Q$20</f>
        <v>0</v>
      </c>
      <c r="O23" s="7">
        <f>SUM(C23:N23)</f>
        <v>0</v>
      </c>
    </row>
    <row r="24" spans="1:15" x14ac:dyDescent="0.2">
      <c r="A24" s="2"/>
      <c r="B24" s="42" t="s">
        <v>73</v>
      </c>
      <c r="C24" s="7"/>
      <c r="D24" s="7"/>
      <c r="E24" s="7"/>
      <c r="F24" s="7"/>
      <c r="G24" s="7"/>
      <c r="H24" s="7"/>
      <c r="I24" s="7"/>
      <c r="J24" s="7"/>
      <c r="K24" s="7"/>
      <c r="L24" s="7"/>
      <c r="M24" s="7"/>
      <c r="N24" s="7"/>
      <c r="O24" s="7"/>
    </row>
    <row r="25" spans="1:15" x14ac:dyDescent="0.2">
      <c r="A25" s="2"/>
      <c r="B25" s="2" t="str">
        <f>B12</f>
        <v>Product / Service 1</v>
      </c>
      <c r="C25" s="7">
        <f>'Yr 2 Income Statement'!C16</f>
        <v>0</v>
      </c>
      <c r="D25" s="7">
        <f>'Yr 2 Income Statement'!D16</f>
        <v>0</v>
      </c>
      <c r="E25" s="7">
        <f>'Yr 2 Income Statement'!E16</f>
        <v>0</v>
      </c>
      <c r="F25" s="7">
        <f>'Yr 2 Income Statement'!F16</f>
        <v>0</v>
      </c>
      <c r="G25" s="7">
        <f>'Yr 2 Income Statement'!G16</f>
        <v>0</v>
      </c>
      <c r="H25" s="7">
        <f>'Yr 2 Income Statement'!H16</f>
        <v>0</v>
      </c>
      <c r="I25" s="7">
        <f>'Yr 2 Income Statement'!I16</f>
        <v>0</v>
      </c>
      <c r="J25" s="7">
        <f>'Yr 2 Income Statement'!J16</f>
        <v>0</v>
      </c>
      <c r="K25" s="7">
        <f>'Yr 2 Income Statement'!K16</f>
        <v>0</v>
      </c>
      <c r="L25" s="7">
        <f>'Yr 2 Income Statement'!L16</f>
        <v>0</v>
      </c>
      <c r="M25" s="7">
        <f>'Yr 2 Income Statement'!M16</f>
        <v>0</v>
      </c>
      <c r="N25" s="7">
        <f>'Yr 2 Income Statement'!N16</f>
        <v>0</v>
      </c>
      <c r="O25" s="7">
        <f>SUM(C25:N25)</f>
        <v>0</v>
      </c>
    </row>
    <row r="26" spans="1:15" x14ac:dyDescent="0.2">
      <c r="A26" s="2"/>
      <c r="B26" s="2" t="str">
        <f t="shared" ref="B26:B30" si="3">B13</f>
        <v>Product / Service 2</v>
      </c>
      <c r="C26" s="7">
        <f>'Yr 2 Income Statement'!C17</f>
        <v>0</v>
      </c>
      <c r="D26" s="7">
        <f>'Yr 2 Income Statement'!D17</f>
        <v>0</v>
      </c>
      <c r="E26" s="7">
        <f>'Yr 2 Income Statement'!E17</f>
        <v>0</v>
      </c>
      <c r="F26" s="7">
        <f>'Yr 2 Income Statement'!F17</f>
        <v>0</v>
      </c>
      <c r="G26" s="7">
        <f>'Yr 2 Income Statement'!G17</f>
        <v>0</v>
      </c>
      <c r="H26" s="7">
        <f>'Yr 2 Income Statement'!H17</f>
        <v>0</v>
      </c>
      <c r="I26" s="7">
        <f>'Yr 2 Income Statement'!I17</f>
        <v>0</v>
      </c>
      <c r="J26" s="7">
        <f>'Yr 2 Income Statement'!J17</f>
        <v>0</v>
      </c>
      <c r="K26" s="7">
        <f>'Yr 2 Income Statement'!K17</f>
        <v>0</v>
      </c>
      <c r="L26" s="7">
        <f>'Yr 2 Income Statement'!L17</f>
        <v>0</v>
      </c>
      <c r="M26" s="7">
        <f>'Yr 2 Income Statement'!M17</f>
        <v>0</v>
      </c>
      <c r="N26" s="7">
        <f>'Yr 2 Income Statement'!N17</f>
        <v>0</v>
      </c>
      <c r="O26" s="7">
        <f t="shared" ref="O26:O30" si="4">SUM(C26:N26)</f>
        <v>0</v>
      </c>
    </row>
    <row r="27" spans="1:15" x14ac:dyDescent="0.2">
      <c r="A27" s="2"/>
      <c r="B27" s="2" t="str">
        <f t="shared" si="3"/>
        <v>Product / Service 3</v>
      </c>
      <c r="C27" s="7">
        <f>'Yr 2 Income Statement'!C18</f>
        <v>0</v>
      </c>
      <c r="D27" s="7">
        <f>'Yr 2 Income Statement'!D18</f>
        <v>0</v>
      </c>
      <c r="E27" s="7">
        <f>'Yr 2 Income Statement'!E18</f>
        <v>0</v>
      </c>
      <c r="F27" s="7">
        <f>'Yr 2 Income Statement'!F18</f>
        <v>0</v>
      </c>
      <c r="G27" s="7">
        <f>'Yr 2 Income Statement'!G18</f>
        <v>0</v>
      </c>
      <c r="H27" s="7">
        <f>'Yr 2 Income Statement'!H18</f>
        <v>0</v>
      </c>
      <c r="I27" s="7">
        <f>'Yr 2 Income Statement'!I18</f>
        <v>0</v>
      </c>
      <c r="J27" s="7">
        <f>'Yr 2 Income Statement'!J18</f>
        <v>0</v>
      </c>
      <c r="K27" s="7">
        <f>'Yr 2 Income Statement'!K18</f>
        <v>0</v>
      </c>
      <c r="L27" s="7">
        <f>'Yr 2 Income Statement'!L18</f>
        <v>0</v>
      </c>
      <c r="M27" s="7">
        <f>'Yr 2 Income Statement'!M18</f>
        <v>0</v>
      </c>
      <c r="N27" s="7">
        <f>'Yr 2 Income Statement'!N18</f>
        <v>0</v>
      </c>
      <c r="O27" s="7">
        <f t="shared" si="4"/>
        <v>0</v>
      </c>
    </row>
    <row r="28" spans="1:15" x14ac:dyDescent="0.2">
      <c r="A28" s="2"/>
      <c r="B28" s="2" t="str">
        <f t="shared" si="3"/>
        <v>Product / Service 4</v>
      </c>
      <c r="C28" s="7">
        <f>'Yr 2 Income Statement'!C19</f>
        <v>0</v>
      </c>
      <c r="D28" s="7">
        <f>'Yr 2 Income Statement'!D19</f>
        <v>0</v>
      </c>
      <c r="E28" s="7">
        <f>'Yr 2 Income Statement'!E19</f>
        <v>0</v>
      </c>
      <c r="F28" s="7">
        <f>'Yr 2 Income Statement'!F19</f>
        <v>0</v>
      </c>
      <c r="G28" s="7">
        <f>'Yr 2 Income Statement'!G19</f>
        <v>0</v>
      </c>
      <c r="H28" s="7">
        <f>'Yr 2 Income Statement'!H19</f>
        <v>0</v>
      </c>
      <c r="I28" s="7">
        <f>'Yr 2 Income Statement'!I19</f>
        <v>0</v>
      </c>
      <c r="J28" s="7">
        <f>'Yr 2 Income Statement'!J19</f>
        <v>0</v>
      </c>
      <c r="K28" s="7">
        <f>'Yr 2 Income Statement'!K19</f>
        <v>0</v>
      </c>
      <c r="L28" s="7">
        <f>'Yr 2 Income Statement'!L19</f>
        <v>0</v>
      </c>
      <c r="M28" s="7">
        <f>'Yr 2 Income Statement'!M19</f>
        <v>0</v>
      </c>
      <c r="N28" s="7">
        <f>'Yr 2 Income Statement'!N19</f>
        <v>0</v>
      </c>
      <c r="O28" s="7">
        <f t="shared" si="4"/>
        <v>0</v>
      </c>
    </row>
    <row r="29" spans="1:15" x14ac:dyDescent="0.2">
      <c r="A29" s="2"/>
      <c r="B29" s="2" t="str">
        <f t="shared" si="3"/>
        <v>Product / Service 5</v>
      </c>
      <c r="C29" s="7">
        <f>'Yr 2 Income Statement'!C20</f>
        <v>0</v>
      </c>
      <c r="D29" s="7">
        <f>'Yr 2 Income Statement'!D20</f>
        <v>0</v>
      </c>
      <c r="E29" s="7">
        <f>'Yr 2 Income Statement'!E20</f>
        <v>0</v>
      </c>
      <c r="F29" s="7">
        <f>'Yr 2 Income Statement'!F20</f>
        <v>0</v>
      </c>
      <c r="G29" s="7">
        <f>'Yr 2 Income Statement'!G20</f>
        <v>0</v>
      </c>
      <c r="H29" s="7">
        <f>'Yr 2 Income Statement'!H20</f>
        <v>0</v>
      </c>
      <c r="I29" s="7">
        <f>'Yr 2 Income Statement'!I20</f>
        <v>0</v>
      </c>
      <c r="J29" s="7">
        <f>'Yr 2 Income Statement'!J20</f>
        <v>0</v>
      </c>
      <c r="K29" s="7">
        <f>'Yr 2 Income Statement'!K20</f>
        <v>0</v>
      </c>
      <c r="L29" s="7">
        <f>'Yr 2 Income Statement'!L20</f>
        <v>0</v>
      </c>
      <c r="M29" s="7">
        <f>'Yr 2 Income Statement'!M20</f>
        <v>0</v>
      </c>
      <c r="N29" s="7">
        <f>'Yr 2 Income Statement'!N20</f>
        <v>0</v>
      </c>
      <c r="O29" s="7">
        <f t="shared" si="4"/>
        <v>0</v>
      </c>
    </row>
    <row r="30" spans="1:15" x14ac:dyDescent="0.2">
      <c r="A30" s="2"/>
      <c r="B30" s="2" t="str">
        <f t="shared" si="3"/>
        <v>Product / Service 6</v>
      </c>
      <c r="C30" s="7">
        <f>'Yr 2 Income Statement'!C21</f>
        <v>0</v>
      </c>
      <c r="D30" s="7">
        <f>'Yr 2 Income Statement'!D21</f>
        <v>0</v>
      </c>
      <c r="E30" s="7">
        <f>'Yr 2 Income Statement'!E21</f>
        <v>0</v>
      </c>
      <c r="F30" s="7">
        <f>'Yr 2 Income Statement'!F21</f>
        <v>0</v>
      </c>
      <c r="G30" s="7">
        <f>'Yr 2 Income Statement'!G21</f>
        <v>0</v>
      </c>
      <c r="H30" s="7">
        <f>'Yr 2 Income Statement'!H21</f>
        <v>0</v>
      </c>
      <c r="I30" s="7">
        <f>'Yr 2 Income Statement'!I21</f>
        <v>0</v>
      </c>
      <c r="J30" s="7">
        <f>'Yr 2 Income Statement'!J21</f>
        <v>0</v>
      </c>
      <c r="K30" s="7">
        <f>'Yr 2 Income Statement'!K21</f>
        <v>0</v>
      </c>
      <c r="L30" s="7">
        <f>'Yr 2 Income Statement'!L21</f>
        <v>0</v>
      </c>
      <c r="M30" s="7">
        <f>'Yr 2 Income Statement'!M21</f>
        <v>0</v>
      </c>
      <c r="N30" s="7">
        <f>'Yr 2 Income Statement'!N21</f>
        <v>0</v>
      </c>
      <c r="O30" s="7">
        <f t="shared" si="4"/>
        <v>0</v>
      </c>
    </row>
    <row r="31" spans="1:15" x14ac:dyDescent="0.2">
      <c r="A31" s="2"/>
      <c r="B31" s="2" t="s">
        <v>0</v>
      </c>
      <c r="C31" s="7">
        <f>'Yr 2 Income Statement'!C31</f>
        <v>0</v>
      </c>
      <c r="D31" s="7">
        <f>+C31</f>
        <v>0</v>
      </c>
      <c r="E31" s="7">
        <f t="shared" ref="E31:N31" si="5">+D31</f>
        <v>0</v>
      </c>
      <c r="F31" s="7">
        <f t="shared" si="5"/>
        <v>0</v>
      </c>
      <c r="G31" s="7">
        <f t="shared" si="5"/>
        <v>0</v>
      </c>
      <c r="H31" s="7">
        <f t="shared" si="5"/>
        <v>0</v>
      </c>
      <c r="I31" s="7">
        <f t="shared" si="5"/>
        <v>0</v>
      </c>
      <c r="J31" s="7">
        <f t="shared" si="5"/>
        <v>0</v>
      </c>
      <c r="K31" s="7">
        <f t="shared" si="5"/>
        <v>0</v>
      </c>
      <c r="L31" s="7">
        <f t="shared" si="5"/>
        <v>0</v>
      </c>
      <c r="M31" s="7">
        <f t="shared" si="5"/>
        <v>0</v>
      </c>
      <c r="N31" s="7">
        <f t="shared" si="5"/>
        <v>0</v>
      </c>
      <c r="O31" s="7">
        <f t="shared" ref="O31:O35" si="6">SUM(C31:N31)</f>
        <v>0</v>
      </c>
    </row>
    <row r="32" spans="1:15" x14ac:dyDescent="0.2">
      <c r="A32" s="2"/>
      <c r="B32" s="2" t="s">
        <v>20</v>
      </c>
      <c r="C32" s="7">
        <f>'Yr 2 Income Statement'!C42-'Yr 2 Income Statement'!C41-'Yr 2 Income Statement'!C40</f>
        <v>0</v>
      </c>
      <c r="D32" s="7">
        <f>'Yr 2 Income Statement'!D42-'Yr 2 Income Statement'!D41-'Yr 2 Income Statement'!D40</f>
        <v>0</v>
      </c>
      <c r="E32" s="7">
        <f>'Yr 2 Income Statement'!E42-'Yr 2 Income Statement'!E41-'Yr 2 Income Statement'!E40</f>
        <v>0</v>
      </c>
      <c r="F32" s="7">
        <f>'Yr 2 Income Statement'!F42-'Yr 2 Income Statement'!F41-'Yr 2 Income Statement'!F40</f>
        <v>0</v>
      </c>
      <c r="G32" s="7">
        <f>'Yr 2 Income Statement'!G42-'Yr 2 Income Statement'!G41-'Yr 2 Income Statement'!G40</f>
        <v>0</v>
      </c>
      <c r="H32" s="7">
        <f>'Yr 2 Income Statement'!H42-'Yr 2 Income Statement'!H41-'Yr 2 Income Statement'!H40</f>
        <v>0</v>
      </c>
      <c r="I32" s="7">
        <f>'Yr 2 Income Statement'!I42-'Yr 2 Income Statement'!I41-'Yr 2 Income Statement'!I40</f>
        <v>0</v>
      </c>
      <c r="J32" s="7">
        <f>'Yr 2 Income Statement'!J42-'Yr 2 Income Statement'!J41-'Yr 2 Income Statement'!J40</f>
        <v>0</v>
      </c>
      <c r="K32" s="7">
        <f>'Yr 2 Income Statement'!K42-'Yr 2 Income Statement'!K41-'Yr 2 Income Statement'!K40</f>
        <v>0</v>
      </c>
      <c r="L32" s="7">
        <f>'Yr 2 Income Statement'!L42-'Yr 2 Income Statement'!L41-'Yr 2 Income Statement'!L40</f>
        <v>0</v>
      </c>
      <c r="M32" s="7">
        <f>'Yr 2 Income Statement'!M42-'Yr 2 Income Statement'!M41-'Yr 2 Income Statement'!M40</f>
        <v>0</v>
      </c>
      <c r="N32" s="7">
        <f>'Yr 2 Income Statement'!N42-'Yr 2 Income Statement'!N41-'Yr 2 Income Statement'!N40</f>
        <v>0</v>
      </c>
      <c r="O32" s="7">
        <f t="shared" si="6"/>
        <v>0</v>
      </c>
    </row>
    <row r="33" spans="1:15" x14ac:dyDescent="0.2">
      <c r="A33" s="2"/>
      <c r="B33" s="2" t="s">
        <v>254</v>
      </c>
      <c r="C33" s="7">
        <f>'Yr 2 Income Statement'!C50</f>
        <v>0</v>
      </c>
      <c r="D33" s="7">
        <f>'Yr 2 Income Statement'!D50</f>
        <v>0</v>
      </c>
      <c r="E33" s="7">
        <f>'Yr 2 Income Statement'!E50</f>
        <v>0</v>
      </c>
      <c r="F33" s="7">
        <f>'Yr 2 Income Statement'!F50</f>
        <v>0</v>
      </c>
      <c r="G33" s="7">
        <f>'Yr 2 Income Statement'!G50</f>
        <v>0</v>
      </c>
      <c r="H33" s="7">
        <f>'Yr 2 Income Statement'!H50</f>
        <v>0</v>
      </c>
      <c r="I33" s="7">
        <f>'Yr 2 Income Statement'!I50</f>
        <v>0</v>
      </c>
      <c r="J33" s="7">
        <f>'Yr 2 Income Statement'!J50</f>
        <v>0</v>
      </c>
      <c r="K33" s="7">
        <f>'Yr 2 Income Statement'!K50</f>
        <v>0</v>
      </c>
      <c r="L33" s="7">
        <f>'Yr 2 Income Statement'!L50</f>
        <v>0</v>
      </c>
      <c r="M33" s="7">
        <f>'Yr 2 Income Statement'!M50</f>
        <v>0</v>
      </c>
      <c r="N33" s="7">
        <f>'Yr 2 Income Statement'!N50</f>
        <v>0</v>
      </c>
      <c r="O33" s="7">
        <f t="shared" si="6"/>
        <v>0</v>
      </c>
    </row>
    <row r="34" spans="1:15" x14ac:dyDescent="0.2">
      <c r="A34" s="2"/>
      <c r="B34" s="2" t="s">
        <v>101</v>
      </c>
      <c r="C34" s="7">
        <f>+Expenses!B47</f>
        <v>0</v>
      </c>
      <c r="D34" s="7">
        <f>C34</f>
        <v>0</v>
      </c>
      <c r="E34" s="7">
        <f t="shared" ref="E34:N34" si="7">D34</f>
        <v>0</v>
      </c>
      <c r="F34" s="7">
        <f t="shared" si="7"/>
        <v>0</v>
      </c>
      <c r="G34" s="7">
        <f t="shared" si="7"/>
        <v>0</v>
      </c>
      <c r="H34" s="7">
        <f t="shared" si="7"/>
        <v>0</v>
      </c>
      <c r="I34" s="7">
        <f t="shared" si="7"/>
        <v>0</v>
      </c>
      <c r="J34" s="7">
        <f t="shared" si="7"/>
        <v>0</v>
      </c>
      <c r="K34" s="7">
        <f t="shared" si="7"/>
        <v>0</v>
      </c>
      <c r="L34" s="7">
        <f t="shared" si="7"/>
        <v>0</v>
      </c>
      <c r="M34" s="7">
        <f t="shared" si="7"/>
        <v>0</v>
      </c>
      <c r="N34" s="7">
        <f t="shared" si="7"/>
        <v>0</v>
      </c>
      <c r="O34" s="7">
        <f t="shared" si="6"/>
        <v>0</v>
      </c>
    </row>
    <row r="35" spans="1:15" x14ac:dyDescent="0.2">
      <c r="A35" s="1" t="s">
        <v>102</v>
      </c>
      <c r="C35" s="7">
        <f t="shared" ref="C35:N35" si="8">SUM(C23:C34)</f>
        <v>0</v>
      </c>
      <c r="D35" s="7">
        <f t="shared" si="8"/>
        <v>0</v>
      </c>
      <c r="E35" s="7">
        <f t="shared" si="8"/>
        <v>0</v>
      </c>
      <c r="F35" s="7">
        <f t="shared" si="8"/>
        <v>0</v>
      </c>
      <c r="G35" s="7">
        <f t="shared" si="8"/>
        <v>0</v>
      </c>
      <c r="H35" s="7">
        <f t="shared" si="8"/>
        <v>0</v>
      </c>
      <c r="I35" s="7">
        <f t="shared" si="8"/>
        <v>0</v>
      </c>
      <c r="J35" s="7">
        <f t="shared" si="8"/>
        <v>0</v>
      </c>
      <c r="K35" s="7">
        <f t="shared" si="8"/>
        <v>0</v>
      </c>
      <c r="L35" s="7">
        <f t="shared" si="8"/>
        <v>0</v>
      </c>
      <c r="M35" s="7">
        <f t="shared" si="8"/>
        <v>0</v>
      </c>
      <c r="N35" s="7">
        <f t="shared" si="8"/>
        <v>0</v>
      </c>
      <c r="O35" s="7">
        <f t="shared" si="6"/>
        <v>0</v>
      </c>
    </row>
    <row r="36" spans="1:15" x14ac:dyDescent="0.2">
      <c r="A36" s="2"/>
      <c r="C36" s="7"/>
      <c r="D36" s="7"/>
      <c r="E36" s="7"/>
      <c r="F36" s="7"/>
      <c r="G36" s="7"/>
      <c r="H36" s="7"/>
      <c r="I36" s="7"/>
      <c r="J36" s="7"/>
      <c r="K36" s="7"/>
      <c r="L36" s="7"/>
      <c r="M36" s="7"/>
      <c r="N36" s="7"/>
      <c r="O36" s="7"/>
    </row>
    <row r="37" spans="1:15" hidden="1" x14ac:dyDescent="0.2">
      <c r="A37" s="2"/>
      <c r="C37" s="7"/>
      <c r="D37" s="7"/>
      <c r="E37" s="7"/>
      <c r="F37" s="7"/>
      <c r="G37" s="7"/>
      <c r="H37" s="7"/>
      <c r="I37" s="7"/>
      <c r="J37" s="7"/>
      <c r="K37" s="7"/>
      <c r="L37" s="7"/>
      <c r="M37" s="7"/>
      <c r="N37" s="7"/>
      <c r="O37" s="7"/>
    </row>
    <row r="38" spans="1:15" hidden="1" x14ac:dyDescent="0.2">
      <c r="A38" s="1" t="s">
        <v>141</v>
      </c>
      <c r="C38" s="56">
        <f t="shared" ref="C38:N38" si="9">C7+C19-C35</f>
        <v>0</v>
      </c>
      <c r="D38" s="56">
        <f t="shared" si="9"/>
        <v>0</v>
      </c>
      <c r="E38" s="56">
        <f t="shared" si="9"/>
        <v>0</v>
      </c>
      <c r="F38" s="56">
        <f t="shared" si="9"/>
        <v>0</v>
      </c>
      <c r="G38" s="56">
        <f t="shared" si="9"/>
        <v>0</v>
      </c>
      <c r="H38" s="56">
        <f t="shared" si="9"/>
        <v>0</v>
      </c>
      <c r="I38" s="56">
        <f t="shared" si="9"/>
        <v>0</v>
      </c>
      <c r="J38" s="56">
        <f t="shared" si="9"/>
        <v>0</v>
      </c>
      <c r="K38" s="56">
        <f t="shared" si="9"/>
        <v>0</v>
      </c>
      <c r="L38" s="56">
        <f t="shared" si="9"/>
        <v>0</v>
      </c>
      <c r="M38" s="56">
        <f t="shared" si="9"/>
        <v>0</v>
      </c>
      <c r="N38" s="56">
        <f t="shared" si="9"/>
        <v>0</v>
      </c>
      <c r="O38" s="7"/>
    </row>
    <row r="39" spans="1:15" hidden="1" x14ac:dyDescent="0.2">
      <c r="A39" s="2"/>
      <c r="C39" s="7"/>
      <c r="D39" s="7"/>
      <c r="E39" s="7"/>
      <c r="F39" s="7"/>
      <c r="G39" s="7"/>
      <c r="H39" s="7"/>
      <c r="I39" s="7"/>
      <c r="J39" s="7"/>
      <c r="K39" s="7"/>
      <c r="L39" s="7"/>
      <c r="M39" s="7"/>
      <c r="N39" s="7"/>
      <c r="O39" s="7"/>
    </row>
    <row r="40" spans="1:15" hidden="1" x14ac:dyDescent="0.2">
      <c r="A40" s="2"/>
      <c r="C40" s="7"/>
      <c r="D40" s="7"/>
      <c r="E40" s="7"/>
      <c r="F40" s="7"/>
      <c r="G40" s="7"/>
      <c r="H40" s="7"/>
      <c r="I40" s="7"/>
      <c r="J40" s="7"/>
      <c r="K40" s="7"/>
      <c r="L40" s="7"/>
      <c r="M40" s="7"/>
      <c r="N40" s="7"/>
      <c r="O40" s="7"/>
    </row>
    <row r="41" spans="1:15" hidden="1" x14ac:dyDescent="0.2">
      <c r="C41" s="7"/>
      <c r="D41" s="7"/>
      <c r="E41" s="7"/>
      <c r="F41" s="7"/>
      <c r="G41" s="7"/>
      <c r="H41" s="7"/>
      <c r="I41" s="7"/>
      <c r="J41" s="7"/>
      <c r="K41" s="7"/>
      <c r="L41" s="7"/>
      <c r="M41" s="7"/>
      <c r="N41" s="7"/>
      <c r="O41" s="7"/>
    </row>
    <row r="42" spans="1:15" hidden="1" x14ac:dyDescent="0.2">
      <c r="A42" s="2"/>
    </row>
    <row r="43" spans="1:15" ht="12.75" thickBot="1" x14ac:dyDescent="0.25">
      <c r="A43" s="1" t="s">
        <v>271</v>
      </c>
      <c r="C43" s="55">
        <f>C38</f>
        <v>0</v>
      </c>
      <c r="D43" s="55">
        <f t="shared" ref="D43:N43" si="10">D38</f>
        <v>0</v>
      </c>
      <c r="E43" s="55">
        <f t="shared" si="10"/>
        <v>0</v>
      </c>
      <c r="F43" s="55">
        <f t="shared" si="10"/>
        <v>0</v>
      </c>
      <c r="G43" s="55">
        <f t="shared" si="10"/>
        <v>0</v>
      </c>
      <c r="H43" s="55">
        <f t="shared" si="10"/>
        <v>0</v>
      </c>
      <c r="I43" s="55">
        <f t="shared" si="10"/>
        <v>0</v>
      </c>
      <c r="J43" s="55">
        <f t="shared" si="10"/>
        <v>0</v>
      </c>
      <c r="K43" s="55">
        <f t="shared" si="10"/>
        <v>0</v>
      </c>
      <c r="L43" s="55">
        <f t="shared" si="10"/>
        <v>0</v>
      </c>
      <c r="M43" s="55">
        <f t="shared" si="10"/>
        <v>0</v>
      </c>
      <c r="N43" s="55">
        <f t="shared" si="10"/>
        <v>0</v>
      </c>
    </row>
    <row r="44" spans="1:15" ht="12.75" thickTop="1" x14ac:dyDescent="0.2">
      <c r="A44" s="2"/>
    </row>
    <row r="45" spans="1:15" x14ac:dyDescent="0.2">
      <c r="A45" s="2"/>
    </row>
    <row r="46" spans="1:15" x14ac:dyDescent="0.2">
      <c r="A46" s="2"/>
    </row>
    <row r="47" spans="1:15" x14ac:dyDescent="0.2">
      <c r="A47" s="2"/>
    </row>
    <row r="48" spans="1:15"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hidden="1" x14ac:dyDescent="0.2">
      <c r="A64" s="2"/>
    </row>
    <row r="65" spans="1:1" hidden="1" x14ac:dyDescent="0.2">
      <c r="A65" s="2"/>
    </row>
    <row r="66" spans="1:1" hidden="1" x14ac:dyDescent="0.2">
      <c r="A66" s="2"/>
    </row>
    <row r="67" spans="1:1" hidden="1" x14ac:dyDescent="0.2">
      <c r="A67" s="2"/>
    </row>
    <row r="68" spans="1:1" hidden="1" x14ac:dyDescent="0.2">
      <c r="A68" s="2"/>
    </row>
    <row r="69" spans="1:1" hidden="1" x14ac:dyDescent="0.2"/>
    <row r="70" spans="1:1" hidden="1" x14ac:dyDescent="0.2"/>
    <row r="71" spans="1:1" hidden="1" x14ac:dyDescent="0.2"/>
    <row r="72" spans="1:1" hidden="1" x14ac:dyDescent="0.2"/>
    <row r="73" spans="1:1" hidden="1" x14ac:dyDescent="0.2"/>
    <row r="74" spans="1:1" hidden="1" x14ac:dyDescent="0.2"/>
    <row r="75" spans="1:1" hidden="1" x14ac:dyDescent="0.2"/>
    <row r="76" spans="1:1" hidden="1" x14ac:dyDescent="0.2"/>
    <row r="77" spans="1:1" hidden="1" x14ac:dyDescent="0.2"/>
    <row r="78" spans="1:1" hidden="1" x14ac:dyDescent="0.2"/>
    <row r="79" spans="1:1" hidden="1" x14ac:dyDescent="0.2"/>
    <row r="80" spans="1: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sheetData>
  <phoneticPr fontId="0" type="noConversion"/>
  <pageMargins left="0.75" right="0.75" top="1" bottom="1"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workbookViewId="0">
      <selection activeCell="F34" sqref="F34"/>
    </sheetView>
  </sheetViews>
  <sheetFormatPr defaultColWidth="8.85546875" defaultRowHeight="12" x14ac:dyDescent="0.2"/>
  <cols>
    <col min="1" max="1" width="2.7109375" style="2" customWidth="1"/>
    <col min="2" max="2" width="27.85546875" style="2" customWidth="1"/>
    <col min="3" max="3" width="6.7109375" style="2" customWidth="1"/>
    <col min="4" max="4" width="20.42578125" style="2" customWidth="1"/>
    <col min="5" max="5" width="9.7109375" style="2" customWidth="1"/>
    <col min="6" max="6" width="21" style="2" customWidth="1"/>
    <col min="7" max="7" width="12.7109375" style="2" customWidth="1"/>
    <col min="8" max="16384" width="8.85546875" style="2"/>
  </cols>
  <sheetData>
    <row r="1" spans="1:7" x14ac:dyDescent="0.2">
      <c r="A1" s="1" t="str">
        <f>Expenses!A1</f>
        <v>Name</v>
      </c>
    </row>
    <row r="2" spans="1:7" x14ac:dyDescent="0.2">
      <c r="G2" s="35"/>
    </row>
    <row r="3" spans="1:7" x14ac:dyDescent="0.2">
      <c r="A3" s="45" t="s">
        <v>180</v>
      </c>
      <c r="B3" s="37"/>
      <c r="C3" s="37"/>
      <c r="D3" s="37"/>
      <c r="E3" s="37"/>
      <c r="F3" s="37"/>
      <c r="G3" s="35"/>
    </row>
    <row r="4" spans="1:7" x14ac:dyDescent="0.2">
      <c r="A4" s="57"/>
      <c r="B4" s="57"/>
      <c r="C4" s="57"/>
      <c r="D4" s="48" t="s">
        <v>105</v>
      </c>
      <c r="E4" s="57"/>
      <c r="F4" s="48" t="s">
        <v>179</v>
      </c>
      <c r="G4" s="35"/>
    </row>
    <row r="5" spans="1:7" x14ac:dyDescent="0.2">
      <c r="A5" s="47" t="s">
        <v>118</v>
      </c>
      <c r="B5" s="57"/>
      <c r="C5" s="57"/>
      <c r="D5" s="57"/>
      <c r="E5" s="57"/>
      <c r="F5" s="57"/>
      <c r="G5" s="35"/>
    </row>
    <row r="6" spans="1:7" x14ac:dyDescent="0.2">
      <c r="D6" s="7"/>
      <c r="G6" s="35"/>
    </row>
    <row r="7" spans="1:7" x14ac:dyDescent="0.2">
      <c r="A7" s="50" t="s">
        <v>106</v>
      </c>
      <c r="B7" s="58"/>
      <c r="D7" s="7"/>
    </row>
    <row r="8" spans="1:7" x14ac:dyDescent="0.2">
      <c r="A8" s="50"/>
      <c r="B8" s="58" t="s">
        <v>107</v>
      </c>
      <c r="D8" s="67">
        <f>'Balance Sheets'!F8</f>
        <v>0</v>
      </c>
      <c r="F8" s="7">
        <f>'Yr 2 Cash Flow Statement'!N43</f>
        <v>0</v>
      </c>
    </row>
    <row r="9" spans="1:7" x14ac:dyDescent="0.2">
      <c r="A9" s="1"/>
      <c r="B9" s="23" t="s">
        <v>119</v>
      </c>
      <c r="D9" s="67">
        <f>'Balance Sheets'!F9</f>
        <v>0</v>
      </c>
      <c r="F9" s="7">
        <f>D9+'Yr 2 Income Statement'!O13-'Yr 2 Cash Flow Statement'!O19</f>
        <v>0</v>
      </c>
    </row>
    <row r="10" spans="1:7" x14ac:dyDescent="0.2">
      <c r="A10" s="1"/>
      <c r="B10" s="23" t="s">
        <v>108</v>
      </c>
      <c r="D10" s="67">
        <f>'Balance Sheets'!F10</f>
        <v>0</v>
      </c>
      <c r="F10" s="7">
        <f>'Yr 2 Balance Sheet'!D10</f>
        <v>0</v>
      </c>
    </row>
    <row r="11" spans="1:7" x14ac:dyDescent="0.2">
      <c r="A11" s="1"/>
      <c r="B11" s="23" t="s">
        <v>120</v>
      </c>
      <c r="D11" s="67">
        <f>'Balance Sheets'!F11</f>
        <v>0</v>
      </c>
      <c r="F11" s="7">
        <f>IF(D11='Current Balance Sheet'!B12,'Current Balance Sheet'!B12,D11-Expenses!H28)</f>
        <v>0</v>
      </c>
    </row>
    <row r="12" spans="1:7" ht="14.25" x14ac:dyDescent="0.35">
      <c r="A12" s="1"/>
      <c r="B12" s="23" t="s">
        <v>121</v>
      </c>
      <c r="D12" s="60">
        <f>'Balance Sheets'!F12</f>
        <v>0</v>
      </c>
      <c r="F12" s="27">
        <f>IF(D12='Current Balance Sheet'!B13,'Current Balance Sheet'!B13,D12-Expenses!H29)</f>
        <v>0</v>
      </c>
    </row>
    <row r="13" spans="1:7" x14ac:dyDescent="0.2">
      <c r="A13" s="1" t="s">
        <v>109</v>
      </c>
      <c r="B13" s="23"/>
      <c r="D13" s="25">
        <f>SUM(D8:D12)</f>
        <v>0</v>
      </c>
      <c r="F13" s="7">
        <f>SUM(F8:F12)</f>
        <v>0</v>
      </c>
    </row>
    <row r="14" spans="1:7" x14ac:dyDescent="0.2">
      <c r="A14" s="1"/>
      <c r="B14" s="23"/>
      <c r="D14" s="7"/>
      <c r="F14" s="7"/>
    </row>
    <row r="15" spans="1:7" x14ac:dyDescent="0.2">
      <c r="A15" s="1" t="s">
        <v>110</v>
      </c>
      <c r="B15" s="23"/>
      <c r="D15" s="7"/>
      <c r="F15" s="7"/>
    </row>
    <row r="16" spans="1:7" x14ac:dyDescent="0.2">
      <c r="A16" s="1"/>
      <c r="B16" s="23" t="s">
        <v>111</v>
      </c>
      <c r="D16" s="67">
        <f>'Balance Sheets'!F16</f>
        <v>0</v>
      </c>
      <c r="F16" s="7">
        <f>D16</f>
        <v>0</v>
      </c>
    </row>
    <row r="17" spans="1:7" x14ac:dyDescent="0.2">
      <c r="A17" s="1"/>
      <c r="B17" s="23" t="s">
        <v>1</v>
      </c>
      <c r="D17" s="67">
        <f>'Balance Sheets'!F17</f>
        <v>0</v>
      </c>
      <c r="F17" s="7">
        <f>D17</f>
        <v>0</v>
      </c>
    </row>
    <row r="18" spans="1:7" x14ac:dyDescent="0.2">
      <c r="A18" s="1"/>
      <c r="B18" s="23" t="s">
        <v>2</v>
      </c>
      <c r="D18" s="67">
        <f>'Balance Sheets'!F18</f>
        <v>0</v>
      </c>
      <c r="F18" s="7">
        <f>D18</f>
        <v>0</v>
      </c>
    </row>
    <row r="19" spans="1:7" x14ac:dyDescent="0.2">
      <c r="A19" s="1"/>
      <c r="B19" s="23" t="s">
        <v>4</v>
      </c>
      <c r="D19" s="67">
        <f>'Balance Sheets'!F19</f>
        <v>0</v>
      </c>
      <c r="F19" s="7">
        <f>D19</f>
        <v>0</v>
      </c>
    </row>
    <row r="20" spans="1:7" x14ac:dyDescent="0.2">
      <c r="A20" s="1"/>
      <c r="B20" s="23" t="s">
        <v>3</v>
      </c>
      <c r="D20" s="67">
        <f>'Balance Sheets'!F20</f>
        <v>0</v>
      </c>
      <c r="F20" s="7">
        <f>D20</f>
        <v>0</v>
      </c>
    </row>
    <row r="21" spans="1:7" x14ac:dyDescent="0.2">
      <c r="A21" s="1"/>
      <c r="B21" s="23" t="s">
        <v>122</v>
      </c>
      <c r="D21" s="60">
        <f>'Balance Sheets'!F21</f>
        <v>0</v>
      </c>
      <c r="F21" s="69">
        <f>D21+'Yr 2 Cash Flow Statement'!O23</f>
        <v>0</v>
      </c>
    </row>
    <row r="22" spans="1:7" x14ac:dyDescent="0.2">
      <c r="A22" s="1" t="s">
        <v>112</v>
      </c>
      <c r="B22" s="23"/>
      <c r="D22" s="25">
        <f>SUM(D16:D21)</f>
        <v>0</v>
      </c>
      <c r="F22" s="7">
        <f>SUM(F16:F21)</f>
        <v>0</v>
      </c>
    </row>
    <row r="23" spans="1:7" x14ac:dyDescent="0.2">
      <c r="A23" s="1"/>
      <c r="B23" s="23"/>
      <c r="D23" s="7"/>
      <c r="F23" s="7"/>
    </row>
    <row r="24" spans="1:7" x14ac:dyDescent="0.2">
      <c r="A24" s="1" t="s">
        <v>113</v>
      </c>
      <c r="B24" s="23"/>
      <c r="D24" s="7">
        <f>'Balance Sheets'!F24</f>
        <v>0</v>
      </c>
      <c r="F24" s="7">
        <f>D24+'Yr 2 Income Statement'!O41</f>
        <v>0</v>
      </c>
    </row>
    <row r="25" spans="1:7" x14ac:dyDescent="0.2">
      <c r="A25" s="1"/>
      <c r="B25" s="23"/>
      <c r="D25" s="7"/>
      <c r="F25" s="7"/>
    </row>
    <row r="26" spans="1:7" ht="12.75" thickBot="1" x14ac:dyDescent="0.25">
      <c r="A26" s="1" t="s">
        <v>53</v>
      </c>
      <c r="B26" s="23"/>
      <c r="D26" s="38">
        <f>INT(D13+D22-D24)</f>
        <v>0</v>
      </c>
      <c r="F26" s="38">
        <f>INT(F13+F22-F24)</f>
        <v>0</v>
      </c>
    </row>
    <row r="27" spans="1:7" ht="12.75" thickTop="1" x14ac:dyDescent="0.2">
      <c r="A27" s="1"/>
      <c r="B27" s="23"/>
      <c r="G27" s="35"/>
    </row>
    <row r="28" spans="1:7" x14ac:dyDescent="0.2">
      <c r="A28" s="1"/>
      <c r="B28" s="23"/>
      <c r="G28" s="35"/>
    </row>
    <row r="29" spans="1:7" x14ac:dyDescent="0.2">
      <c r="A29" s="1"/>
      <c r="B29" s="23"/>
      <c r="G29" s="35"/>
    </row>
    <row r="30" spans="1:7" x14ac:dyDescent="0.2">
      <c r="A30" s="47" t="s">
        <v>114</v>
      </c>
      <c r="B30" s="59"/>
      <c r="C30" s="57"/>
      <c r="D30" s="57"/>
      <c r="E30" s="57"/>
      <c r="F30" s="57"/>
      <c r="G30" s="35"/>
    </row>
    <row r="31" spans="1:7" x14ac:dyDescent="0.2">
      <c r="A31" s="50" t="s">
        <v>115</v>
      </c>
      <c r="B31" s="58"/>
      <c r="G31" s="35"/>
    </row>
    <row r="32" spans="1:7" x14ac:dyDescent="0.2">
      <c r="A32" s="1"/>
      <c r="B32" s="23" t="s">
        <v>123</v>
      </c>
      <c r="D32" s="67">
        <f>'Balance Sheets'!F30</f>
        <v>0</v>
      </c>
      <c r="F32" s="7">
        <f>D32</f>
        <v>0</v>
      </c>
      <c r="G32" s="35"/>
    </row>
    <row r="33" spans="1:7" x14ac:dyDescent="0.2">
      <c r="A33" s="1"/>
      <c r="B33" s="23" t="s">
        <v>124</v>
      </c>
      <c r="D33" s="60">
        <f>'Balance Sheets'!F31</f>
        <v>0</v>
      </c>
      <c r="F33" s="69">
        <f>D33-((Expenses!B47*12)-'Yr 2 Income Statement'!O45)</f>
        <v>0</v>
      </c>
    </row>
    <row r="34" spans="1:7" x14ac:dyDescent="0.2">
      <c r="A34" s="1" t="s">
        <v>58</v>
      </c>
      <c r="B34" s="23"/>
      <c r="D34" s="7">
        <f>SUM(D32:D33)</f>
        <v>0</v>
      </c>
      <c r="F34" s="7">
        <f>SUM(F32:F33)</f>
        <v>0</v>
      </c>
    </row>
    <row r="35" spans="1:7" x14ac:dyDescent="0.2">
      <c r="A35" s="1"/>
      <c r="B35" s="23"/>
      <c r="D35" s="7"/>
      <c r="F35" s="7"/>
    </row>
    <row r="36" spans="1:7" x14ac:dyDescent="0.2">
      <c r="A36" s="50" t="s">
        <v>116</v>
      </c>
      <c r="B36" s="58"/>
      <c r="D36" s="7"/>
      <c r="F36" s="7"/>
    </row>
    <row r="37" spans="1:7" x14ac:dyDescent="0.2">
      <c r="A37" s="1"/>
      <c r="B37" s="23" t="s">
        <v>125</v>
      </c>
      <c r="D37" s="67">
        <f>'Balance Sheets'!F35</f>
        <v>0</v>
      </c>
      <c r="F37" s="7">
        <f>D37</f>
        <v>0</v>
      </c>
    </row>
    <row r="38" spans="1:7" ht="14.25" x14ac:dyDescent="0.35">
      <c r="A38" s="1"/>
      <c r="B38" s="23" t="s">
        <v>126</v>
      </c>
      <c r="D38" s="60">
        <f>'Balance Sheets'!F36</f>
        <v>0</v>
      </c>
      <c r="F38" s="27">
        <f>D38+'Yr 2 Income Statement'!O52</f>
        <v>0</v>
      </c>
    </row>
    <row r="39" spans="1:7" x14ac:dyDescent="0.2">
      <c r="A39" s="1" t="s">
        <v>61</v>
      </c>
      <c r="B39" s="23"/>
      <c r="D39" s="7">
        <f>SUM(D37:D38)</f>
        <v>0</v>
      </c>
      <c r="F39" s="7">
        <f>SUM(F37:F38)</f>
        <v>0</v>
      </c>
    </row>
    <row r="40" spans="1:7" x14ac:dyDescent="0.2">
      <c r="A40" s="1"/>
      <c r="B40" s="23"/>
      <c r="D40" s="7"/>
      <c r="F40" s="7"/>
    </row>
    <row r="41" spans="1:7" ht="12.75" thickBot="1" x14ac:dyDescent="0.25">
      <c r="A41" s="1" t="s">
        <v>117</v>
      </c>
      <c r="B41" s="23"/>
      <c r="D41" s="38">
        <f>INT(D34+D39)</f>
        <v>0</v>
      </c>
      <c r="F41" s="38">
        <f>INT(F34+F39)</f>
        <v>0</v>
      </c>
    </row>
    <row r="42" spans="1:7" ht="12.75" thickTop="1" x14ac:dyDescent="0.2"/>
    <row r="44" spans="1:7" x14ac:dyDescent="0.2">
      <c r="F44" s="61" t="str">
        <f>IF((G44)&lt;&gt;0,"Statement Does Not Balance","Statement Balances")</f>
        <v>Statement Balances</v>
      </c>
      <c r="G44" s="73">
        <f>F26-F41</f>
        <v>0</v>
      </c>
    </row>
    <row r="46" spans="1:7" x14ac:dyDescent="0.2">
      <c r="F46" s="62"/>
    </row>
  </sheetData>
  <phoneticPr fontId="0" type="noConversion"/>
  <pageMargins left="2.64" right="0.75" top="1" bottom="1"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1"/>
  <sheetViews>
    <sheetView workbookViewId="0">
      <selection activeCell="C29" sqref="C29"/>
    </sheetView>
  </sheetViews>
  <sheetFormatPr defaultColWidth="8.85546875" defaultRowHeight="12" x14ac:dyDescent="0.2"/>
  <cols>
    <col min="1" max="1" width="2.7109375" style="1" customWidth="1"/>
    <col min="2" max="2" width="26" style="2" customWidth="1"/>
    <col min="3" max="15" width="10.7109375" style="2" customWidth="1"/>
    <col min="16" max="16" width="10.7109375" style="16" customWidth="1"/>
    <col min="17" max="16384" width="8.85546875" style="2"/>
  </cols>
  <sheetData>
    <row r="1" spans="1:16" ht="12" customHeight="1" x14ac:dyDescent="0.2">
      <c r="A1" s="1" t="str">
        <f>Expenses!A1</f>
        <v>Name</v>
      </c>
    </row>
    <row r="2" spans="1:16" ht="12" customHeight="1" x14ac:dyDescent="0.2"/>
    <row r="3" spans="1:16" ht="12" customHeight="1" x14ac:dyDescent="0.2">
      <c r="A3" s="45" t="s">
        <v>181</v>
      </c>
      <c r="B3" s="45"/>
      <c r="C3" s="37"/>
      <c r="D3" s="37"/>
      <c r="E3" s="37"/>
      <c r="F3" s="37"/>
      <c r="G3" s="37"/>
      <c r="H3" s="37"/>
      <c r="I3" s="37"/>
      <c r="J3" s="37"/>
      <c r="K3" s="37"/>
      <c r="L3" s="37"/>
      <c r="M3" s="37"/>
      <c r="N3" s="37"/>
      <c r="O3" s="37"/>
      <c r="P3" s="46"/>
    </row>
    <row r="4" spans="1:16" s="1" customFormat="1" ht="12" customHeight="1" x14ac:dyDescent="0.2">
      <c r="A4" s="47"/>
      <c r="B4" s="47"/>
      <c r="C4" s="48" t="str">
        <f>'Sales Forecast'!A11</f>
        <v>Month 1</v>
      </c>
      <c r="D4" s="48" t="str">
        <f>'Sales Forecast'!A12</f>
        <v>Month 2</v>
      </c>
      <c r="E4" s="48" t="str">
        <f>'Sales Forecast'!A13</f>
        <v>Month 3</v>
      </c>
      <c r="F4" s="48" t="str">
        <f>'Sales Forecast'!A14</f>
        <v>Month 4</v>
      </c>
      <c r="G4" s="48" t="str">
        <f>'Sales Forecast'!A15</f>
        <v>Month 5</v>
      </c>
      <c r="H4" s="48" t="str">
        <f>'Sales Forecast'!A16</f>
        <v>Month 6</v>
      </c>
      <c r="I4" s="48" t="str">
        <f>'Sales Forecast'!A17</f>
        <v>Month 7</v>
      </c>
      <c r="J4" s="48" t="str">
        <f>'Sales Forecast'!A18</f>
        <v>Month 8</v>
      </c>
      <c r="K4" s="48" t="str">
        <f>'Sales Forecast'!A19</f>
        <v>Month 9</v>
      </c>
      <c r="L4" s="48" t="str">
        <f>'Sales Forecast'!A20</f>
        <v>Month 10</v>
      </c>
      <c r="M4" s="48" t="str">
        <f>'Sales Forecast'!A21</f>
        <v>Month 11</v>
      </c>
      <c r="N4" s="48" t="str">
        <f>'Sales Forecast'!A22</f>
        <v>Month 12</v>
      </c>
      <c r="O4" s="48" t="s">
        <v>70</v>
      </c>
      <c r="P4" s="49" t="s">
        <v>71</v>
      </c>
    </row>
    <row r="5" spans="1:16" s="1" customFormat="1" ht="12" customHeight="1" x14ac:dyDescent="0.2">
      <c r="A5" s="50"/>
      <c r="B5" s="50"/>
      <c r="C5" s="51"/>
      <c r="D5" s="51"/>
      <c r="E5" s="51"/>
      <c r="F5" s="51"/>
      <c r="G5" s="51"/>
      <c r="H5" s="51"/>
      <c r="I5" s="51"/>
      <c r="J5" s="51"/>
      <c r="K5" s="51"/>
      <c r="L5" s="51"/>
      <c r="M5" s="51"/>
      <c r="N5" s="51"/>
      <c r="O5" s="51"/>
      <c r="P5" s="52"/>
    </row>
    <row r="6" spans="1:16" ht="12" customHeight="1" x14ac:dyDescent="0.2">
      <c r="A6" s="1" t="s">
        <v>80</v>
      </c>
    </row>
    <row r="7" spans="1:16" ht="12" customHeight="1" x14ac:dyDescent="0.2">
      <c r="B7" s="23" t="str">
        <f>Revenue!A12</f>
        <v>Product / Service 1</v>
      </c>
      <c r="C7" s="7">
        <f>Revenue!$C$24*Revenue!$I$14</f>
        <v>0</v>
      </c>
      <c r="D7" s="7">
        <f>Revenue!$C$24*Revenue!$I$15</f>
        <v>0</v>
      </c>
      <c r="E7" s="7">
        <f>Revenue!$C$24*Revenue!$I$16</f>
        <v>0</v>
      </c>
      <c r="F7" s="7">
        <f>Revenue!$C$24*Revenue!$I$17</f>
        <v>0</v>
      </c>
      <c r="G7" s="7">
        <f>Revenue!$C$24*Revenue!$I$18</f>
        <v>0</v>
      </c>
      <c r="H7" s="7">
        <f>Revenue!$C$24*Revenue!$I$19</f>
        <v>0</v>
      </c>
      <c r="I7" s="7">
        <f>Revenue!$C$24*Revenue!$I$20</f>
        <v>0</v>
      </c>
      <c r="J7" s="7">
        <f>Revenue!$C$24*Revenue!$I$21</f>
        <v>0</v>
      </c>
      <c r="K7" s="7">
        <f>Revenue!$C$24*Revenue!$I$22</f>
        <v>0</v>
      </c>
      <c r="L7" s="7">
        <f>Revenue!$C$24*Revenue!$I$23</f>
        <v>0</v>
      </c>
      <c r="M7" s="7">
        <f>Revenue!$C$24*Revenue!$I$24</f>
        <v>0</v>
      </c>
      <c r="N7" s="7">
        <f>Revenue!$C$24*Revenue!$I$25</f>
        <v>0</v>
      </c>
      <c r="O7" s="7">
        <f>SUM(C7:N7)</f>
        <v>0</v>
      </c>
    </row>
    <row r="8" spans="1:16" ht="12" customHeight="1" x14ac:dyDescent="0.2">
      <c r="B8" s="23" t="str">
        <f>Revenue!A28</f>
        <v>Product / Service 2</v>
      </c>
      <c r="C8" s="7">
        <f>Revenue!$C$40*Revenue!$I$30</f>
        <v>0</v>
      </c>
      <c r="D8" s="7">
        <f>Revenue!$C$40*Revenue!$I$31</f>
        <v>0</v>
      </c>
      <c r="E8" s="7">
        <f>Revenue!$C$40*Revenue!$I$32</f>
        <v>0</v>
      </c>
      <c r="F8" s="7">
        <f>Revenue!$C$40*Revenue!$I$33</f>
        <v>0</v>
      </c>
      <c r="G8" s="7">
        <f>Revenue!$C$40*Revenue!$I$34</f>
        <v>0</v>
      </c>
      <c r="H8" s="7">
        <f>Revenue!$C$40*Revenue!$I$35</f>
        <v>0</v>
      </c>
      <c r="I8" s="7">
        <f>Revenue!$C$40*Revenue!$I$36</f>
        <v>0</v>
      </c>
      <c r="J8" s="7">
        <f>Revenue!$C$40*Revenue!$I$37</f>
        <v>0</v>
      </c>
      <c r="K8" s="7">
        <f>Revenue!$C$40*Revenue!$I$38</f>
        <v>0</v>
      </c>
      <c r="L8" s="7">
        <f>Revenue!$C$40*Revenue!$I$39</f>
        <v>0</v>
      </c>
      <c r="M8" s="7">
        <f>Revenue!$C$40*Revenue!$I$40</f>
        <v>0</v>
      </c>
      <c r="N8" s="7">
        <f>Revenue!$C$40*Revenue!$I$41</f>
        <v>0</v>
      </c>
      <c r="O8" s="7">
        <f>SUM(C8:N8)</f>
        <v>0</v>
      </c>
    </row>
    <row r="9" spans="1:16" ht="12" customHeight="1" x14ac:dyDescent="0.2">
      <c r="B9" s="23" t="str">
        <f>Revenue!A44</f>
        <v>Product / Service 3</v>
      </c>
      <c r="C9" s="7">
        <f>Revenue!$C$56*Revenue!$I$46</f>
        <v>0</v>
      </c>
      <c r="D9" s="7">
        <f>Revenue!$C$56*Revenue!$I$47</f>
        <v>0</v>
      </c>
      <c r="E9" s="7">
        <f>Revenue!$C$56*Revenue!$I$48</f>
        <v>0</v>
      </c>
      <c r="F9" s="7">
        <f>Revenue!$C$56*Revenue!$I$49</f>
        <v>0</v>
      </c>
      <c r="G9" s="7">
        <f>Revenue!$C$56*Revenue!$I$50</f>
        <v>0</v>
      </c>
      <c r="H9" s="7">
        <f>Revenue!$C$56*Revenue!$I$51</f>
        <v>0</v>
      </c>
      <c r="I9" s="7">
        <f>Revenue!$C$56*Revenue!$I$52</f>
        <v>0</v>
      </c>
      <c r="J9" s="7">
        <f>Revenue!$C$56*Revenue!$I$53</f>
        <v>0</v>
      </c>
      <c r="K9" s="7">
        <f>Revenue!$C$56*Revenue!$I$54</f>
        <v>0</v>
      </c>
      <c r="L9" s="7">
        <f>Revenue!$C$56*Revenue!$I$55</f>
        <v>0</v>
      </c>
      <c r="M9" s="7">
        <f>Revenue!$C$56*Revenue!$I$56</f>
        <v>0</v>
      </c>
      <c r="N9" s="7">
        <f>Revenue!$C$56*Revenue!$I$57</f>
        <v>0</v>
      </c>
      <c r="O9" s="7">
        <f t="shared" ref="O9:O11" si="0">SUM(C9:N9)</f>
        <v>0</v>
      </c>
    </row>
    <row r="10" spans="1:16" ht="12" customHeight="1" x14ac:dyDescent="0.2">
      <c r="B10" s="23" t="str">
        <f>Revenue!A60</f>
        <v>Product / Service 4</v>
      </c>
      <c r="C10" s="7">
        <f>Revenue!$C$72*Revenue!$I$62</f>
        <v>0</v>
      </c>
      <c r="D10" s="7">
        <f>Revenue!$C$72*Revenue!$I$63</f>
        <v>0</v>
      </c>
      <c r="E10" s="7">
        <f>Revenue!$C$72*Revenue!$I$64</f>
        <v>0</v>
      </c>
      <c r="F10" s="7">
        <f>Revenue!$C$72*Revenue!$I$65</f>
        <v>0</v>
      </c>
      <c r="G10" s="7">
        <f>Revenue!$C$72*Revenue!$I$66</f>
        <v>0</v>
      </c>
      <c r="H10" s="7">
        <f>Revenue!$C$72*Revenue!$I$67</f>
        <v>0</v>
      </c>
      <c r="I10" s="7">
        <f>Revenue!$C$72*Revenue!$I$68</f>
        <v>0</v>
      </c>
      <c r="J10" s="7">
        <f>Revenue!$C$72*Revenue!$I$69</f>
        <v>0</v>
      </c>
      <c r="K10" s="7">
        <f>Revenue!$C$72*Revenue!$I$70</f>
        <v>0</v>
      </c>
      <c r="L10" s="7">
        <f>Revenue!$C$72*Revenue!$I$71</f>
        <v>0</v>
      </c>
      <c r="M10" s="7">
        <f>Revenue!$C$72*Revenue!$I$72</f>
        <v>0</v>
      </c>
      <c r="N10" s="7">
        <f>Revenue!$C$72*Revenue!$I$73</f>
        <v>0</v>
      </c>
      <c r="O10" s="7">
        <f t="shared" si="0"/>
        <v>0</v>
      </c>
    </row>
    <row r="11" spans="1:16" ht="12" customHeight="1" x14ac:dyDescent="0.2">
      <c r="B11" s="23" t="str">
        <f>Revenue!A76</f>
        <v>Product / Service 5</v>
      </c>
      <c r="C11" s="7">
        <f>Revenue!$C$88*Revenue!$I$78</f>
        <v>0</v>
      </c>
      <c r="D11" s="7">
        <f>Revenue!$C$88*Revenue!$I$79</f>
        <v>0</v>
      </c>
      <c r="E11" s="7">
        <f>Revenue!$C$88*Revenue!$I$80</f>
        <v>0</v>
      </c>
      <c r="F11" s="7">
        <f>Revenue!$C$88*Revenue!$I$81</f>
        <v>0</v>
      </c>
      <c r="G11" s="7">
        <f>Revenue!$C$88*Revenue!$I$82</f>
        <v>0</v>
      </c>
      <c r="H11" s="7">
        <f>Revenue!$C$88*Revenue!$I$83</f>
        <v>0</v>
      </c>
      <c r="I11" s="7">
        <f>Revenue!$C$88*Revenue!$I$84</f>
        <v>0</v>
      </c>
      <c r="J11" s="7">
        <f>Revenue!$C$88*Revenue!$I$85</f>
        <v>0</v>
      </c>
      <c r="K11" s="7">
        <f>Revenue!$C$88*Revenue!$I$86</f>
        <v>0</v>
      </c>
      <c r="L11" s="7">
        <f>Revenue!$C$88*Revenue!$I$87</f>
        <v>0</v>
      </c>
      <c r="M11" s="7">
        <f>Revenue!$C$88*Revenue!$I$88</f>
        <v>0</v>
      </c>
      <c r="N11" s="7">
        <f>Revenue!$C$88*Revenue!$I$89</f>
        <v>0</v>
      </c>
      <c r="O11" s="7">
        <f t="shared" si="0"/>
        <v>0</v>
      </c>
    </row>
    <row r="12" spans="1:16" s="111" customFormat="1" ht="14.25" customHeight="1" x14ac:dyDescent="0.2">
      <c r="A12" s="108"/>
      <c r="B12" s="109" t="str">
        <f>Revenue!A92</f>
        <v>Product / Service 6</v>
      </c>
      <c r="C12" s="112">
        <f>Revenue!$C$104*Revenue!$I$94</f>
        <v>0</v>
      </c>
      <c r="D12" s="112">
        <f>Revenue!$C$104*Revenue!$I$95</f>
        <v>0</v>
      </c>
      <c r="E12" s="112">
        <f>Revenue!$C$104*Revenue!$I$96</f>
        <v>0</v>
      </c>
      <c r="F12" s="112">
        <f>Revenue!$C$104*Revenue!$I$97</f>
        <v>0</v>
      </c>
      <c r="G12" s="112">
        <f>Revenue!$C$104*Revenue!$I$98</f>
        <v>0</v>
      </c>
      <c r="H12" s="112">
        <f>Revenue!$C$104*Revenue!$I$99</f>
        <v>0</v>
      </c>
      <c r="I12" s="112">
        <f>Revenue!$C$104*Revenue!$I$100</f>
        <v>0</v>
      </c>
      <c r="J12" s="112">
        <f>Revenue!$C$104*Revenue!$I$101</f>
        <v>0</v>
      </c>
      <c r="K12" s="112">
        <f>Revenue!$C$104*Revenue!$I$102</f>
        <v>0</v>
      </c>
      <c r="L12" s="112">
        <f>Revenue!$C$104*Revenue!$I$103</f>
        <v>0</v>
      </c>
      <c r="M12" s="112">
        <f>Revenue!$C$104*Revenue!$I$104</f>
        <v>0</v>
      </c>
      <c r="N12" s="112">
        <f>Revenue!$C$104*Revenue!$I$105</f>
        <v>0</v>
      </c>
      <c r="O12" s="112">
        <f>SUM(C12:N12)</f>
        <v>0</v>
      </c>
      <c r="P12" s="110"/>
    </row>
    <row r="13" spans="1:16" ht="12" customHeight="1" x14ac:dyDescent="0.2">
      <c r="A13" s="1" t="s">
        <v>72</v>
      </c>
      <c r="C13" s="53">
        <f>SUM(C7:C12)</f>
        <v>0</v>
      </c>
      <c r="D13" s="53">
        <f t="shared" ref="D13:N13" si="1">SUM(D7:D12)</f>
        <v>0</v>
      </c>
      <c r="E13" s="53">
        <f t="shared" si="1"/>
        <v>0</v>
      </c>
      <c r="F13" s="53">
        <f t="shared" si="1"/>
        <v>0</v>
      </c>
      <c r="G13" s="53">
        <f t="shared" si="1"/>
        <v>0</v>
      </c>
      <c r="H13" s="53">
        <f t="shared" si="1"/>
        <v>0</v>
      </c>
      <c r="I13" s="53">
        <f t="shared" si="1"/>
        <v>0</v>
      </c>
      <c r="J13" s="53">
        <f t="shared" si="1"/>
        <v>0</v>
      </c>
      <c r="K13" s="53">
        <f t="shared" si="1"/>
        <v>0</v>
      </c>
      <c r="L13" s="53">
        <f t="shared" si="1"/>
        <v>0</v>
      </c>
      <c r="M13" s="53">
        <f t="shared" si="1"/>
        <v>0</v>
      </c>
      <c r="N13" s="53">
        <f t="shared" si="1"/>
        <v>0</v>
      </c>
      <c r="O13" s="53">
        <f>SUM(C13:N13)</f>
        <v>0</v>
      </c>
      <c r="P13" s="16">
        <v>1</v>
      </c>
    </row>
    <row r="14" spans="1:16" ht="12" customHeight="1" x14ac:dyDescent="0.2"/>
    <row r="15" spans="1:16" ht="12" customHeight="1" x14ac:dyDescent="0.2">
      <c r="A15" s="1" t="s">
        <v>81</v>
      </c>
    </row>
    <row r="16" spans="1:16" ht="12" customHeight="1" x14ac:dyDescent="0.2">
      <c r="B16" s="2" t="str">
        <f>B7</f>
        <v>Product / Service 1</v>
      </c>
      <c r="C16" s="7">
        <f>Revenue!$C$25*Revenue!$I$14</f>
        <v>0</v>
      </c>
      <c r="D16" s="7">
        <f>Revenue!$C$25*Revenue!$I$15</f>
        <v>0</v>
      </c>
      <c r="E16" s="7">
        <f>Revenue!$C$25*Revenue!$I$16</f>
        <v>0</v>
      </c>
      <c r="F16" s="7">
        <f>Revenue!$C$25*Revenue!$I$17</f>
        <v>0</v>
      </c>
      <c r="G16" s="7">
        <f>Revenue!$C$25*Revenue!$I$18</f>
        <v>0</v>
      </c>
      <c r="H16" s="7">
        <f>Revenue!$C$25*Revenue!$I$19</f>
        <v>0</v>
      </c>
      <c r="I16" s="7">
        <f>Revenue!$C$25*Revenue!$I$20</f>
        <v>0</v>
      </c>
      <c r="J16" s="7">
        <f>Revenue!$C$25*Revenue!$I$21</f>
        <v>0</v>
      </c>
      <c r="K16" s="7">
        <f>Revenue!$C$25*Revenue!$I$22</f>
        <v>0</v>
      </c>
      <c r="L16" s="7">
        <f>Revenue!$C$25*Revenue!$I$23</f>
        <v>0</v>
      </c>
      <c r="M16" s="7">
        <f>Revenue!$C$25*Revenue!$I$24</f>
        <v>0</v>
      </c>
      <c r="N16" s="7">
        <f>Revenue!$C$25*Revenue!$I$25</f>
        <v>0</v>
      </c>
      <c r="O16" s="7">
        <f>SUM(C16:N16)</f>
        <v>0</v>
      </c>
    </row>
    <row r="17" spans="1:16" ht="12" customHeight="1" x14ac:dyDescent="0.2">
      <c r="B17" s="2" t="str">
        <f>B8</f>
        <v>Product / Service 2</v>
      </c>
      <c r="C17" s="7">
        <f>Revenue!$C$41*Revenue!$I$30</f>
        <v>0</v>
      </c>
      <c r="D17" s="7">
        <f>Revenue!$C$41*Revenue!$I$31</f>
        <v>0</v>
      </c>
      <c r="E17" s="7">
        <f>Revenue!$C$41*Revenue!$I$32</f>
        <v>0</v>
      </c>
      <c r="F17" s="7">
        <f>Revenue!$C$41*Revenue!$I$33</f>
        <v>0</v>
      </c>
      <c r="G17" s="7">
        <f>Revenue!$C$41*Revenue!$I$34</f>
        <v>0</v>
      </c>
      <c r="H17" s="7">
        <f>Revenue!$C$41*Revenue!$I$35</f>
        <v>0</v>
      </c>
      <c r="I17" s="7">
        <f>Revenue!$C$41*Revenue!$I$36</f>
        <v>0</v>
      </c>
      <c r="J17" s="7">
        <f>Revenue!$C$41*Revenue!$I$37</f>
        <v>0</v>
      </c>
      <c r="K17" s="7">
        <f>Revenue!$C$41*Revenue!$I$38</f>
        <v>0</v>
      </c>
      <c r="L17" s="7">
        <f>Revenue!$C$41*Revenue!$I$39</f>
        <v>0</v>
      </c>
      <c r="M17" s="7">
        <f>Revenue!$C$41*Revenue!$I$40</f>
        <v>0</v>
      </c>
      <c r="N17" s="7">
        <f>Revenue!$C$41*Revenue!$I$41</f>
        <v>0</v>
      </c>
      <c r="O17" s="7">
        <f>SUM(C17:N17)</f>
        <v>0</v>
      </c>
    </row>
    <row r="18" spans="1:16" ht="12" customHeight="1" x14ac:dyDescent="0.2">
      <c r="B18" s="2" t="str">
        <f t="shared" ref="B18:B20" si="2">B9</f>
        <v>Product / Service 3</v>
      </c>
      <c r="C18" s="7">
        <f>Revenue!$C$57*Revenue!$I$46</f>
        <v>0</v>
      </c>
      <c r="D18" s="7">
        <f>Revenue!$C$57*Revenue!$I$47</f>
        <v>0</v>
      </c>
      <c r="E18" s="7">
        <f>Revenue!$C$57*Revenue!$I$48</f>
        <v>0</v>
      </c>
      <c r="F18" s="7">
        <f>Revenue!$C$57*Revenue!$I$49</f>
        <v>0</v>
      </c>
      <c r="G18" s="7">
        <f>Revenue!$C$57*Revenue!$I$50</f>
        <v>0</v>
      </c>
      <c r="H18" s="7">
        <f>Revenue!$C$57*Revenue!$I$51</f>
        <v>0</v>
      </c>
      <c r="I18" s="7">
        <f>Revenue!$C$57*Revenue!$I$52</f>
        <v>0</v>
      </c>
      <c r="J18" s="7">
        <f>Revenue!$C$57*Revenue!$I$53</f>
        <v>0</v>
      </c>
      <c r="K18" s="7">
        <f>Revenue!$C$57*Revenue!$I$54</f>
        <v>0</v>
      </c>
      <c r="L18" s="7">
        <f>Revenue!$C$57*Revenue!$I$55</f>
        <v>0</v>
      </c>
      <c r="M18" s="7">
        <f>Revenue!$C$57*Revenue!$I$56</f>
        <v>0</v>
      </c>
      <c r="N18" s="7">
        <f>Revenue!$C$57*Revenue!$I$57</f>
        <v>0</v>
      </c>
      <c r="O18" s="7">
        <f t="shared" ref="O18:O20" si="3">SUM(C18:N18)</f>
        <v>0</v>
      </c>
    </row>
    <row r="19" spans="1:16" ht="12" customHeight="1" x14ac:dyDescent="0.2">
      <c r="B19" s="2" t="str">
        <f t="shared" si="2"/>
        <v>Product / Service 4</v>
      </c>
      <c r="C19" s="7">
        <f>Revenue!$C$73*Revenue!$I$62</f>
        <v>0</v>
      </c>
      <c r="D19" s="7">
        <f>Revenue!$C$73*Revenue!$I$63</f>
        <v>0</v>
      </c>
      <c r="E19" s="7">
        <f>Revenue!$C$73*Revenue!$I$64</f>
        <v>0</v>
      </c>
      <c r="F19" s="7">
        <f>Revenue!$C$73*Revenue!$I$65</f>
        <v>0</v>
      </c>
      <c r="G19" s="7">
        <f>Revenue!$C$73*Revenue!$I$66</f>
        <v>0</v>
      </c>
      <c r="H19" s="7">
        <f>Revenue!$C$73*Revenue!$I$67</f>
        <v>0</v>
      </c>
      <c r="I19" s="7">
        <f>Revenue!$C$73*Revenue!$I$68</f>
        <v>0</v>
      </c>
      <c r="J19" s="7">
        <f>Revenue!$C$73*Revenue!$I$69</f>
        <v>0</v>
      </c>
      <c r="K19" s="7">
        <f>Revenue!$C$73*Revenue!$I$70</f>
        <v>0</v>
      </c>
      <c r="L19" s="7">
        <f>Revenue!$C$73*Revenue!$I$71</f>
        <v>0</v>
      </c>
      <c r="M19" s="7">
        <f>Revenue!$C$73*Revenue!$I$72</f>
        <v>0</v>
      </c>
      <c r="N19" s="7">
        <f>Revenue!$C$73*Revenue!$I$73</f>
        <v>0</v>
      </c>
      <c r="O19" s="7">
        <f t="shared" si="3"/>
        <v>0</v>
      </c>
    </row>
    <row r="20" spans="1:16" ht="12" customHeight="1" x14ac:dyDescent="0.2">
      <c r="B20" s="2" t="str">
        <f t="shared" si="2"/>
        <v>Product / Service 5</v>
      </c>
      <c r="C20" s="7">
        <f>Revenue!$C$89*Revenue!$I$78</f>
        <v>0</v>
      </c>
      <c r="D20" s="7">
        <f>Revenue!$C$89*Revenue!$I$79</f>
        <v>0</v>
      </c>
      <c r="E20" s="7">
        <f>Revenue!$C$89*Revenue!$I$80</f>
        <v>0</v>
      </c>
      <c r="F20" s="7">
        <f>Revenue!$C$89*Revenue!$I$81</f>
        <v>0</v>
      </c>
      <c r="G20" s="7">
        <f>Revenue!$C$89*Revenue!$I$82</f>
        <v>0</v>
      </c>
      <c r="H20" s="7">
        <f>Revenue!$C$89*Revenue!$I$83</f>
        <v>0</v>
      </c>
      <c r="I20" s="7">
        <f>Revenue!$C$89*Revenue!$I$84</f>
        <v>0</v>
      </c>
      <c r="J20" s="7">
        <f>Revenue!$C$89*Revenue!$I$85</f>
        <v>0</v>
      </c>
      <c r="K20" s="7">
        <f>Revenue!$C$89*Revenue!$I$86</f>
        <v>0</v>
      </c>
      <c r="L20" s="7">
        <f>Revenue!$C$89*Revenue!$I$87</f>
        <v>0</v>
      </c>
      <c r="M20" s="7">
        <f>Revenue!$C$89*Revenue!$I$88</f>
        <v>0</v>
      </c>
      <c r="N20" s="7">
        <f>Revenue!$C$89*Revenue!$I$89</f>
        <v>0</v>
      </c>
      <c r="O20" s="7">
        <f t="shared" si="3"/>
        <v>0</v>
      </c>
    </row>
    <row r="21" spans="1:16" ht="14.25" customHeight="1" x14ac:dyDescent="0.35">
      <c r="B21" s="111" t="str">
        <f>B12</f>
        <v>Product / Service 6</v>
      </c>
      <c r="C21" s="113">
        <f>Revenue!$C$105*Revenue!$I$94</f>
        <v>0</v>
      </c>
      <c r="D21" s="113">
        <f>Revenue!$C$105*Revenue!$I$95</f>
        <v>0</v>
      </c>
      <c r="E21" s="113">
        <f>Revenue!$C$105*Revenue!$I$96</f>
        <v>0</v>
      </c>
      <c r="F21" s="113">
        <f>Revenue!$C$105*Revenue!$I$97</f>
        <v>0</v>
      </c>
      <c r="G21" s="113">
        <f>Revenue!$C$105*Revenue!$I$98</f>
        <v>0</v>
      </c>
      <c r="H21" s="113">
        <f>Revenue!$C$105*Revenue!$I$99</f>
        <v>0</v>
      </c>
      <c r="I21" s="113">
        <f>Revenue!$C$105*Revenue!$I$100</f>
        <v>0</v>
      </c>
      <c r="J21" s="113">
        <f>Revenue!$C$105*Revenue!$I$101</f>
        <v>0</v>
      </c>
      <c r="K21" s="113">
        <f>Revenue!$C$105*Revenue!$I$102</f>
        <v>0</v>
      </c>
      <c r="L21" s="113">
        <f>Revenue!$C$105*Revenue!$I$103</f>
        <v>0</v>
      </c>
      <c r="M21" s="113">
        <f>Revenue!$C$105*Revenue!$I$104</f>
        <v>0</v>
      </c>
      <c r="N21" s="113">
        <f>Revenue!$C$105*Revenue!$I$105</f>
        <v>0</v>
      </c>
      <c r="O21" s="113">
        <f>SUM(C21:N21)</f>
        <v>0</v>
      </c>
    </row>
    <row r="22" spans="1:16" ht="12" customHeight="1" x14ac:dyDescent="0.2">
      <c r="A22" s="1" t="s">
        <v>74</v>
      </c>
      <c r="C22" s="53">
        <f>SUM(C16:C21)</f>
        <v>0</v>
      </c>
      <c r="D22" s="53">
        <f t="shared" ref="D22:N22" si="4">SUM(D16:D21)</f>
        <v>0</v>
      </c>
      <c r="E22" s="53">
        <f t="shared" si="4"/>
        <v>0</v>
      </c>
      <c r="F22" s="53">
        <f t="shared" si="4"/>
        <v>0</v>
      </c>
      <c r="G22" s="53">
        <f t="shared" si="4"/>
        <v>0</v>
      </c>
      <c r="H22" s="53">
        <f t="shared" si="4"/>
        <v>0</v>
      </c>
      <c r="I22" s="53">
        <f t="shared" si="4"/>
        <v>0</v>
      </c>
      <c r="J22" s="53">
        <f t="shared" si="4"/>
        <v>0</v>
      </c>
      <c r="K22" s="53">
        <f t="shared" si="4"/>
        <v>0</v>
      </c>
      <c r="L22" s="53">
        <f t="shared" si="4"/>
        <v>0</v>
      </c>
      <c r="M22" s="53">
        <f t="shared" si="4"/>
        <v>0</v>
      </c>
      <c r="N22" s="53">
        <f t="shared" si="4"/>
        <v>0</v>
      </c>
      <c r="O22" s="53">
        <f>SUM(C22:N22)</f>
        <v>0</v>
      </c>
      <c r="P22" s="16">
        <f>IF(O22=0,0,O22/O13)</f>
        <v>0</v>
      </c>
    </row>
    <row r="23" spans="1:16" ht="12" customHeight="1" x14ac:dyDescent="0.2"/>
    <row r="24" spans="1:16" ht="12" customHeight="1" x14ac:dyDescent="0.2">
      <c r="A24" s="1" t="s">
        <v>75</v>
      </c>
      <c r="C24" s="53">
        <f t="shared" ref="C24:N24" si="5">C13-C22</f>
        <v>0</v>
      </c>
      <c r="D24" s="53">
        <f t="shared" si="5"/>
        <v>0</v>
      </c>
      <c r="E24" s="53">
        <f t="shared" si="5"/>
        <v>0</v>
      </c>
      <c r="F24" s="53">
        <f t="shared" si="5"/>
        <v>0</v>
      </c>
      <c r="G24" s="53">
        <f t="shared" si="5"/>
        <v>0</v>
      </c>
      <c r="H24" s="53">
        <f t="shared" si="5"/>
        <v>0</v>
      </c>
      <c r="I24" s="53">
        <f t="shared" si="5"/>
        <v>0</v>
      </c>
      <c r="J24" s="53">
        <f t="shared" si="5"/>
        <v>0</v>
      </c>
      <c r="K24" s="53">
        <f t="shared" si="5"/>
        <v>0</v>
      </c>
      <c r="L24" s="53">
        <f t="shared" si="5"/>
        <v>0</v>
      </c>
      <c r="M24" s="53">
        <f t="shared" si="5"/>
        <v>0</v>
      </c>
      <c r="N24" s="53">
        <f t="shared" si="5"/>
        <v>0</v>
      </c>
      <c r="O24" s="53">
        <f>SUM(C24:N24)</f>
        <v>0</v>
      </c>
      <c r="P24" s="16">
        <f>IF(O24=0,0,O24/O13)</f>
        <v>0</v>
      </c>
    </row>
    <row r="25" spans="1:16" ht="12" customHeight="1" x14ac:dyDescent="0.2"/>
    <row r="26" spans="1:16" ht="12" customHeight="1" x14ac:dyDescent="0.2">
      <c r="A26" s="1" t="s">
        <v>79</v>
      </c>
      <c r="C26" s="7"/>
      <c r="D26" s="7"/>
      <c r="E26" s="7"/>
      <c r="F26" s="7"/>
      <c r="G26" s="7"/>
      <c r="H26" s="7"/>
      <c r="I26" s="7"/>
      <c r="J26" s="7"/>
      <c r="K26" s="7"/>
      <c r="L26" s="7"/>
      <c r="M26" s="7"/>
      <c r="N26" s="7"/>
      <c r="O26" s="7"/>
    </row>
    <row r="27" spans="1:16" ht="12" customHeight="1" x14ac:dyDescent="0.2">
      <c r="B27" s="2" t="str">
        <f>'Monthly Budget'!B8</f>
        <v>Owner's Compensation</v>
      </c>
      <c r="C27" s="7">
        <f>+Expenses!C15+(Expenses!C15*Expenses!$B$34)</f>
        <v>0</v>
      </c>
      <c r="D27" s="7">
        <f>C27</f>
        <v>0</v>
      </c>
      <c r="E27" s="7">
        <f t="shared" ref="E27:N27" si="6">D27</f>
        <v>0</v>
      </c>
      <c r="F27" s="7">
        <f t="shared" si="6"/>
        <v>0</v>
      </c>
      <c r="G27" s="7">
        <f t="shared" si="6"/>
        <v>0</v>
      </c>
      <c r="H27" s="7">
        <f t="shared" si="6"/>
        <v>0</v>
      </c>
      <c r="I27" s="7">
        <f t="shared" si="6"/>
        <v>0</v>
      </c>
      <c r="J27" s="7">
        <f t="shared" si="6"/>
        <v>0</v>
      </c>
      <c r="K27" s="7">
        <f t="shared" si="6"/>
        <v>0</v>
      </c>
      <c r="L27" s="7">
        <f t="shared" si="6"/>
        <v>0</v>
      </c>
      <c r="M27" s="7">
        <f t="shared" si="6"/>
        <v>0</v>
      </c>
      <c r="N27" s="7">
        <f t="shared" si="6"/>
        <v>0</v>
      </c>
      <c r="O27" s="7">
        <f t="shared" ref="O27:O31" si="7">SUM(C27:N27)</f>
        <v>0</v>
      </c>
    </row>
    <row r="28" spans="1:16" ht="12" customHeight="1" x14ac:dyDescent="0.2">
      <c r="B28" s="2" t="str">
        <f>'Monthly Budget'!B9</f>
        <v>Salaries</v>
      </c>
      <c r="C28" s="7">
        <f>+Expenses!C16+(Expenses!C16*Expenses!$B$34)</f>
        <v>0</v>
      </c>
      <c r="D28" s="7">
        <f t="shared" ref="D28:N30" si="8">C28</f>
        <v>0</v>
      </c>
      <c r="E28" s="7">
        <f t="shared" si="8"/>
        <v>0</v>
      </c>
      <c r="F28" s="7">
        <f t="shared" si="8"/>
        <v>0</v>
      </c>
      <c r="G28" s="7">
        <f t="shared" si="8"/>
        <v>0</v>
      </c>
      <c r="H28" s="7">
        <f t="shared" si="8"/>
        <v>0</v>
      </c>
      <c r="I28" s="7">
        <f t="shared" si="8"/>
        <v>0</v>
      </c>
      <c r="J28" s="7">
        <f t="shared" si="8"/>
        <v>0</v>
      </c>
      <c r="K28" s="7">
        <f t="shared" si="8"/>
        <v>0</v>
      </c>
      <c r="L28" s="7">
        <f t="shared" si="8"/>
        <v>0</v>
      </c>
      <c r="M28" s="7">
        <f t="shared" si="8"/>
        <v>0</v>
      </c>
      <c r="N28" s="7">
        <f t="shared" si="8"/>
        <v>0</v>
      </c>
      <c r="O28" s="7">
        <f t="shared" si="7"/>
        <v>0</v>
      </c>
    </row>
    <row r="29" spans="1:16" ht="12" customHeight="1" x14ac:dyDescent="0.2">
      <c r="B29" s="23" t="s">
        <v>89</v>
      </c>
      <c r="C29" s="7">
        <f>+Expenses!C17+(Expenses!C17*Expenses!$B$34)</f>
        <v>0</v>
      </c>
      <c r="D29" s="7">
        <f t="shared" si="8"/>
        <v>0</v>
      </c>
      <c r="E29" s="7">
        <f t="shared" si="8"/>
        <v>0</v>
      </c>
      <c r="F29" s="7">
        <f t="shared" si="8"/>
        <v>0</v>
      </c>
      <c r="G29" s="7">
        <f t="shared" si="8"/>
        <v>0</v>
      </c>
      <c r="H29" s="7">
        <f t="shared" si="8"/>
        <v>0</v>
      </c>
      <c r="I29" s="7">
        <f t="shared" si="8"/>
        <v>0</v>
      </c>
      <c r="J29" s="7">
        <f t="shared" si="8"/>
        <v>0</v>
      </c>
      <c r="K29" s="7">
        <f t="shared" si="8"/>
        <v>0</v>
      </c>
      <c r="L29" s="7">
        <f t="shared" si="8"/>
        <v>0</v>
      </c>
      <c r="M29" s="7">
        <f t="shared" si="8"/>
        <v>0</v>
      </c>
      <c r="N29" s="7">
        <f t="shared" si="8"/>
        <v>0</v>
      </c>
      <c r="O29" s="7">
        <f t="shared" si="7"/>
        <v>0</v>
      </c>
    </row>
    <row r="30" spans="1:16" ht="14.25" customHeight="1" x14ac:dyDescent="0.35">
      <c r="B30" s="2" t="str">
        <f>'Monthly Budget'!B15</f>
        <v>Employee Benefit Programs</v>
      </c>
      <c r="C30" s="7">
        <f>+Expenses!C18+(Expenses!C18*Expenses!$B$34)</f>
        <v>0</v>
      </c>
      <c r="D30" s="27">
        <f t="shared" si="8"/>
        <v>0</v>
      </c>
      <c r="E30" s="27">
        <f t="shared" si="8"/>
        <v>0</v>
      </c>
      <c r="F30" s="27">
        <f t="shared" si="8"/>
        <v>0</v>
      </c>
      <c r="G30" s="27">
        <f t="shared" si="8"/>
        <v>0</v>
      </c>
      <c r="H30" s="27">
        <f t="shared" si="8"/>
        <v>0</v>
      </c>
      <c r="I30" s="27">
        <f t="shared" si="8"/>
        <v>0</v>
      </c>
      <c r="J30" s="27">
        <f t="shared" si="8"/>
        <v>0</v>
      </c>
      <c r="K30" s="27">
        <f t="shared" si="8"/>
        <v>0</v>
      </c>
      <c r="L30" s="27">
        <f t="shared" si="8"/>
        <v>0</v>
      </c>
      <c r="M30" s="27">
        <f t="shared" si="8"/>
        <v>0</v>
      </c>
      <c r="N30" s="27">
        <f t="shared" si="8"/>
        <v>0</v>
      </c>
      <c r="O30" s="27">
        <f t="shared" si="7"/>
        <v>0</v>
      </c>
    </row>
    <row r="31" spans="1:16" ht="12" customHeight="1" x14ac:dyDescent="0.2">
      <c r="A31" s="1" t="s">
        <v>17</v>
      </c>
      <c r="C31" s="7">
        <f t="shared" ref="C31:N31" si="9">SUM(C27:C30)</f>
        <v>0</v>
      </c>
      <c r="D31" s="7">
        <f t="shared" si="9"/>
        <v>0</v>
      </c>
      <c r="E31" s="7">
        <f t="shared" si="9"/>
        <v>0</v>
      </c>
      <c r="F31" s="7">
        <f t="shared" si="9"/>
        <v>0</v>
      </c>
      <c r="G31" s="7">
        <f t="shared" si="9"/>
        <v>0</v>
      </c>
      <c r="H31" s="7">
        <f t="shared" si="9"/>
        <v>0</v>
      </c>
      <c r="I31" s="7">
        <f t="shared" si="9"/>
        <v>0</v>
      </c>
      <c r="J31" s="7">
        <f t="shared" si="9"/>
        <v>0</v>
      </c>
      <c r="K31" s="7">
        <f t="shared" si="9"/>
        <v>0</v>
      </c>
      <c r="L31" s="7">
        <f t="shared" si="9"/>
        <v>0</v>
      </c>
      <c r="M31" s="7">
        <f t="shared" si="9"/>
        <v>0</v>
      </c>
      <c r="N31" s="7">
        <f t="shared" si="9"/>
        <v>0</v>
      </c>
      <c r="O31" s="7">
        <f t="shared" si="7"/>
        <v>0</v>
      </c>
      <c r="P31" s="16">
        <f>IF(O31=0,0,O31/O13)</f>
        <v>0</v>
      </c>
    </row>
    <row r="32" spans="1:16" ht="12" customHeight="1" x14ac:dyDescent="0.2">
      <c r="C32" s="7"/>
      <c r="D32" s="7"/>
      <c r="E32" s="7"/>
      <c r="F32" s="7"/>
      <c r="G32" s="7"/>
      <c r="H32" s="7"/>
      <c r="I32" s="7"/>
      <c r="J32" s="7"/>
      <c r="K32" s="7"/>
      <c r="L32" s="7"/>
      <c r="M32" s="7"/>
      <c r="N32" s="7"/>
      <c r="O32" s="7"/>
    </row>
    <row r="33" spans="1:16" ht="12" customHeight="1" x14ac:dyDescent="0.2">
      <c r="A33" s="1" t="s">
        <v>78</v>
      </c>
      <c r="C33" s="7"/>
      <c r="D33" s="7"/>
      <c r="E33" s="7"/>
      <c r="F33" s="7"/>
      <c r="G33" s="7"/>
      <c r="H33" s="7"/>
      <c r="I33" s="7"/>
      <c r="J33" s="7"/>
      <c r="K33" s="7"/>
      <c r="L33" s="7"/>
      <c r="M33" s="7"/>
      <c r="N33" s="7"/>
      <c r="O33" s="7"/>
    </row>
    <row r="34" spans="1:16" ht="12" customHeight="1" x14ac:dyDescent="0.2">
      <c r="B34" s="2" t="str">
        <f>'Monthly Budget'!B19</f>
        <v>Business Expense 1</v>
      </c>
      <c r="C34" s="7">
        <f>'Yr 2 Income Statement'!C34*(1+'Monthly Budget'!$D$37)</f>
        <v>0</v>
      </c>
      <c r="D34" s="7">
        <f>C34</f>
        <v>0</v>
      </c>
      <c r="E34" s="7">
        <f t="shared" ref="E34:N34" si="10">D34</f>
        <v>0</v>
      </c>
      <c r="F34" s="7">
        <f t="shared" si="10"/>
        <v>0</v>
      </c>
      <c r="G34" s="7">
        <f t="shared" si="10"/>
        <v>0</v>
      </c>
      <c r="H34" s="7">
        <f t="shared" si="10"/>
        <v>0</v>
      </c>
      <c r="I34" s="7">
        <f t="shared" si="10"/>
        <v>0</v>
      </c>
      <c r="J34" s="7">
        <f t="shared" si="10"/>
        <v>0</v>
      </c>
      <c r="K34" s="7">
        <f t="shared" si="10"/>
        <v>0</v>
      </c>
      <c r="L34" s="7">
        <f t="shared" si="10"/>
        <v>0</v>
      </c>
      <c r="M34" s="7">
        <f t="shared" si="10"/>
        <v>0</v>
      </c>
      <c r="N34" s="7">
        <f t="shared" si="10"/>
        <v>0</v>
      </c>
      <c r="O34" s="7">
        <f>SUM(C34:N34)</f>
        <v>0</v>
      </c>
    </row>
    <row r="35" spans="1:16" ht="12" customHeight="1" x14ac:dyDescent="0.2">
      <c r="B35" s="2" t="str">
        <f>'Monthly Budget'!B20</f>
        <v>Business Expense 2</v>
      </c>
      <c r="C35" s="7">
        <f>'Yr 2 Income Statement'!C35*(1+'Monthly Budget'!$D$37)</f>
        <v>0</v>
      </c>
      <c r="D35" s="7">
        <f t="shared" ref="D35:N41" si="11">C35</f>
        <v>0</v>
      </c>
      <c r="E35" s="7">
        <f t="shared" si="11"/>
        <v>0</v>
      </c>
      <c r="F35" s="7">
        <f t="shared" si="11"/>
        <v>0</v>
      </c>
      <c r="G35" s="7">
        <f t="shared" si="11"/>
        <v>0</v>
      </c>
      <c r="H35" s="7">
        <f t="shared" si="11"/>
        <v>0</v>
      </c>
      <c r="I35" s="7">
        <f t="shared" si="11"/>
        <v>0</v>
      </c>
      <c r="J35" s="7">
        <f t="shared" si="11"/>
        <v>0</v>
      </c>
      <c r="K35" s="7">
        <f t="shared" si="11"/>
        <v>0</v>
      </c>
      <c r="L35" s="7">
        <f t="shared" si="11"/>
        <v>0</v>
      </c>
      <c r="M35" s="7">
        <f t="shared" si="11"/>
        <v>0</v>
      </c>
      <c r="N35" s="7">
        <f t="shared" si="11"/>
        <v>0</v>
      </c>
      <c r="O35" s="7">
        <f t="shared" ref="O35:O42" si="12">SUM(C35:N35)</f>
        <v>0</v>
      </c>
    </row>
    <row r="36" spans="1:16" ht="12" customHeight="1" x14ac:dyDescent="0.2">
      <c r="B36" s="2" t="str">
        <f>'Monthly Budget'!B21</f>
        <v>Business Expense 3</v>
      </c>
      <c r="C36" s="7">
        <f>'Yr 2 Income Statement'!C36*(1+'Monthly Budget'!$D$37)</f>
        <v>0</v>
      </c>
      <c r="D36" s="7">
        <f t="shared" si="11"/>
        <v>0</v>
      </c>
      <c r="E36" s="7">
        <f t="shared" si="11"/>
        <v>0</v>
      </c>
      <c r="F36" s="7">
        <f t="shared" si="11"/>
        <v>0</v>
      </c>
      <c r="G36" s="7">
        <f t="shared" si="11"/>
        <v>0</v>
      </c>
      <c r="H36" s="7">
        <f t="shared" si="11"/>
        <v>0</v>
      </c>
      <c r="I36" s="7">
        <f t="shared" si="11"/>
        <v>0</v>
      </c>
      <c r="J36" s="7">
        <f t="shared" si="11"/>
        <v>0</v>
      </c>
      <c r="K36" s="7">
        <f t="shared" si="11"/>
        <v>0</v>
      </c>
      <c r="L36" s="7">
        <f t="shared" si="11"/>
        <v>0</v>
      </c>
      <c r="M36" s="7">
        <f t="shared" si="11"/>
        <v>0</v>
      </c>
      <c r="N36" s="7">
        <f t="shared" si="11"/>
        <v>0</v>
      </c>
      <c r="O36" s="7">
        <f t="shared" si="12"/>
        <v>0</v>
      </c>
    </row>
    <row r="37" spans="1:16" ht="12" customHeight="1" x14ac:dyDescent="0.2">
      <c r="B37" s="2" t="str">
        <f>'Monthly Budget'!B22</f>
        <v>Business Expense 4</v>
      </c>
      <c r="C37" s="7">
        <f>'Yr 2 Income Statement'!C37*(1+'Monthly Budget'!$D$37)</f>
        <v>0</v>
      </c>
      <c r="D37" s="7">
        <f t="shared" si="11"/>
        <v>0</v>
      </c>
      <c r="E37" s="7">
        <f t="shared" si="11"/>
        <v>0</v>
      </c>
      <c r="F37" s="7">
        <f t="shared" si="11"/>
        <v>0</v>
      </c>
      <c r="G37" s="7">
        <f t="shared" si="11"/>
        <v>0</v>
      </c>
      <c r="H37" s="7">
        <f t="shared" si="11"/>
        <v>0</v>
      </c>
      <c r="I37" s="7">
        <f t="shared" si="11"/>
        <v>0</v>
      </c>
      <c r="J37" s="7">
        <f t="shared" si="11"/>
        <v>0</v>
      </c>
      <c r="K37" s="7">
        <f t="shared" si="11"/>
        <v>0</v>
      </c>
      <c r="L37" s="7">
        <f t="shared" si="11"/>
        <v>0</v>
      </c>
      <c r="M37" s="7">
        <f t="shared" si="11"/>
        <v>0</v>
      </c>
      <c r="N37" s="7">
        <f t="shared" si="11"/>
        <v>0</v>
      </c>
      <c r="O37" s="7">
        <f t="shared" si="12"/>
        <v>0</v>
      </c>
    </row>
    <row r="38" spans="1:16" ht="12" customHeight="1" x14ac:dyDescent="0.2">
      <c r="B38" s="2" t="str">
        <f>'Monthly Budget'!B23</f>
        <v>Business Expense 5</v>
      </c>
      <c r="C38" s="7">
        <f>'Yr 2 Income Statement'!C38*(1+'Monthly Budget'!$D$37)</f>
        <v>0</v>
      </c>
      <c r="D38" s="7">
        <f t="shared" si="11"/>
        <v>0</v>
      </c>
      <c r="E38" s="7">
        <f t="shared" si="11"/>
        <v>0</v>
      </c>
      <c r="F38" s="7">
        <f t="shared" si="11"/>
        <v>0</v>
      </c>
      <c r="G38" s="7">
        <f t="shared" si="11"/>
        <v>0</v>
      </c>
      <c r="H38" s="7">
        <f t="shared" si="11"/>
        <v>0</v>
      </c>
      <c r="I38" s="7">
        <f t="shared" si="11"/>
        <v>0</v>
      </c>
      <c r="J38" s="7">
        <f t="shared" si="11"/>
        <v>0</v>
      </c>
      <c r="K38" s="7">
        <f t="shared" si="11"/>
        <v>0</v>
      </c>
      <c r="L38" s="7">
        <f t="shared" si="11"/>
        <v>0</v>
      </c>
      <c r="M38" s="7">
        <f t="shared" si="11"/>
        <v>0</v>
      </c>
      <c r="N38" s="7">
        <f t="shared" si="11"/>
        <v>0</v>
      </c>
      <c r="O38" s="7">
        <f t="shared" si="12"/>
        <v>0</v>
      </c>
    </row>
    <row r="39" spans="1:16" ht="12" customHeight="1" x14ac:dyDescent="0.2">
      <c r="B39" s="2" t="str">
        <f>'Monthly Budget'!B24</f>
        <v>Business Expense 6</v>
      </c>
      <c r="C39" s="7">
        <f>'Yr 2 Income Statement'!C39*(1+'Monthly Budget'!$D$37)</f>
        <v>0</v>
      </c>
      <c r="D39" s="7">
        <f t="shared" si="11"/>
        <v>0</v>
      </c>
      <c r="E39" s="7">
        <f t="shared" si="11"/>
        <v>0</v>
      </c>
      <c r="F39" s="7">
        <f t="shared" si="11"/>
        <v>0</v>
      </c>
      <c r="G39" s="7">
        <f t="shared" si="11"/>
        <v>0</v>
      </c>
      <c r="H39" s="7">
        <f t="shared" si="11"/>
        <v>0</v>
      </c>
      <c r="I39" s="7">
        <f t="shared" si="11"/>
        <v>0</v>
      </c>
      <c r="J39" s="7">
        <f t="shared" si="11"/>
        <v>0</v>
      </c>
      <c r="K39" s="7">
        <f t="shared" si="11"/>
        <v>0</v>
      </c>
      <c r="L39" s="7">
        <f t="shared" si="11"/>
        <v>0</v>
      </c>
      <c r="M39" s="7">
        <f t="shared" si="11"/>
        <v>0</v>
      </c>
      <c r="N39" s="7">
        <f t="shared" si="11"/>
        <v>0</v>
      </c>
      <c r="O39" s="7">
        <f t="shared" si="12"/>
        <v>0</v>
      </c>
    </row>
    <row r="40" spans="1:16" ht="12" customHeight="1" x14ac:dyDescent="0.2">
      <c r="B40" s="2" t="str">
        <f>'Income Statements'!B39</f>
        <v>Amortized Start-up Expenses</v>
      </c>
      <c r="C40" s="25">
        <f>IF(Expenses!$E$28&gt;2,Expenses!$I$30,0)</f>
        <v>0</v>
      </c>
      <c r="D40" s="25">
        <f>IF(Expenses!$E$28&gt;2,Expenses!$I$30,0)</f>
        <v>0</v>
      </c>
      <c r="E40" s="25">
        <f>IF(Expenses!$E$28&gt;2,Expenses!$I$30,0)</f>
        <v>0</v>
      </c>
      <c r="F40" s="25">
        <f>IF(Expenses!$E$28&gt;2,Expenses!$I$30,0)</f>
        <v>0</v>
      </c>
      <c r="G40" s="25">
        <f>IF(Expenses!$E$28&gt;2,Expenses!$I$30,0)</f>
        <v>0</v>
      </c>
      <c r="H40" s="25">
        <f>IF(Expenses!$E$28&gt;2,Expenses!$I$30,0)</f>
        <v>0</v>
      </c>
      <c r="I40" s="25">
        <f>IF(Expenses!$E$28&gt;2,Expenses!$I$30,0)</f>
        <v>0</v>
      </c>
      <c r="J40" s="25">
        <f>IF(Expenses!$E$28&gt;2,Expenses!$I$30,0)</f>
        <v>0</v>
      </c>
      <c r="K40" s="25">
        <f>IF(Expenses!$E$28&gt;2,Expenses!$I$30,0)</f>
        <v>0</v>
      </c>
      <c r="L40" s="25">
        <f>IF(Expenses!$E$28&gt;2,Expenses!$I$30,0)</f>
        <v>0</v>
      </c>
      <c r="M40" s="25">
        <f>IF(Expenses!$E$28&gt;2,Expenses!$I$30,0)</f>
        <v>0</v>
      </c>
      <c r="N40" s="25">
        <f>IF(Expenses!$E$28&gt;2,Expenses!$I$30,0)</f>
        <v>0</v>
      </c>
      <c r="O40" s="25">
        <f>SUM(C40:N40)</f>
        <v>0</v>
      </c>
    </row>
    <row r="41" spans="1:16" ht="14.25" customHeight="1" x14ac:dyDescent="0.35">
      <c r="B41" s="23" t="s">
        <v>39</v>
      </c>
      <c r="C41" s="27">
        <f>Expenses!H14</f>
        <v>0</v>
      </c>
      <c r="D41" s="27">
        <f>C41</f>
        <v>0</v>
      </c>
      <c r="E41" s="27">
        <f t="shared" si="11"/>
        <v>0</v>
      </c>
      <c r="F41" s="27">
        <f t="shared" si="11"/>
        <v>0</v>
      </c>
      <c r="G41" s="27">
        <f t="shared" si="11"/>
        <v>0</v>
      </c>
      <c r="H41" s="27">
        <f t="shared" si="11"/>
        <v>0</v>
      </c>
      <c r="I41" s="27">
        <f t="shared" si="11"/>
        <v>0</v>
      </c>
      <c r="J41" s="27">
        <f t="shared" si="11"/>
        <v>0</v>
      </c>
      <c r="K41" s="27">
        <f t="shared" si="11"/>
        <v>0</v>
      </c>
      <c r="L41" s="27">
        <f t="shared" si="11"/>
        <v>0</v>
      </c>
      <c r="M41" s="27">
        <f t="shared" si="11"/>
        <v>0</v>
      </c>
      <c r="N41" s="27">
        <f t="shared" si="11"/>
        <v>0</v>
      </c>
      <c r="O41" s="27">
        <f t="shared" si="12"/>
        <v>0</v>
      </c>
    </row>
    <row r="42" spans="1:16" ht="12" customHeight="1" x14ac:dyDescent="0.2">
      <c r="A42" s="1" t="s">
        <v>21</v>
      </c>
      <c r="C42" s="53">
        <f>SUM(C34:C41)</f>
        <v>0</v>
      </c>
      <c r="D42" s="53">
        <f t="shared" ref="D42:N42" si="13">SUM(D34:D41)</f>
        <v>0</v>
      </c>
      <c r="E42" s="53">
        <f t="shared" si="13"/>
        <v>0</v>
      </c>
      <c r="F42" s="53">
        <f t="shared" si="13"/>
        <v>0</v>
      </c>
      <c r="G42" s="53">
        <f t="shared" si="13"/>
        <v>0</v>
      </c>
      <c r="H42" s="53">
        <f t="shared" si="13"/>
        <v>0</v>
      </c>
      <c r="I42" s="53">
        <f t="shared" si="13"/>
        <v>0</v>
      </c>
      <c r="J42" s="53">
        <f t="shared" si="13"/>
        <v>0</v>
      </c>
      <c r="K42" s="53">
        <f t="shared" si="13"/>
        <v>0</v>
      </c>
      <c r="L42" s="53">
        <f t="shared" si="13"/>
        <v>0</v>
      </c>
      <c r="M42" s="53">
        <f t="shared" si="13"/>
        <v>0</v>
      </c>
      <c r="N42" s="53">
        <f t="shared" si="13"/>
        <v>0</v>
      </c>
      <c r="O42" s="7">
        <f t="shared" si="12"/>
        <v>0</v>
      </c>
      <c r="P42" s="16">
        <f>IF(O42=0,0,O42/O13)</f>
        <v>0</v>
      </c>
    </row>
    <row r="43" spans="1:16" ht="12" customHeight="1" x14ac:dyDescent="0.2"/>
    <row r="44" spans="1:16" ht="12" customHeight="1" x14ac:dyDescent="0.2">
      <c r="A44" s="1" t="s">
        <v>77</v>
      </c>
    </row>
    <row r="45" spans="1:16" ht="12" customHeight="1" x14ac:dyDescent="0.2">
      <c r="B45" s="23" t="s">
        <v>90</v>
      </c>
      <c r="C45" s="7">
        <f>ABS(IPMT(Expenses!$B$45/12,25,Expenses!$B$46,Expenses!$B$44))</f>
        <v>0</v>
      </c>
      <c r="D45" s="7">
        <f>ABS(IPMT(Expenses!$B$45/12,26,Expenses!$B$46,Expenses!$B$44))</f>
        <v>0</v>
      </c>
      <c r="E45" s="7">
        <f>ABS(IPMT(Expenses!$B$45/12,27,Expenses!$B$46,Expenses!$B$44))</f>
        <v>0</v>
      </c>
      <c r="F45" s="7">
        <f>ABS(IPMT(Expenses!$B$45/12,28,Expenses!$B$46,Expenses!$B$44))</f>
        <v>0</v>
      </c>
      <c r="G45" s="7">
        <f>ABS(IPMT(Expenses!$B$45/12,29,Expenses!$B$46,Expenses!$B$44))</f>
        <v>0</v>
      </c>
      <c r="H45" s="7">
        <f>ABS(IPMT(Expenses!$B$45/12,30,Expenses!$B$46,Expenses!$B$44))</f>
        <v>0</v>
      </c>
      <c r="I45" s="7">
        <f>ABS(IPMT(Expenses!$B$45/12,31,Expenses!$B$46,Expenses!$B$44))</f>
        <v>0</v>
      </c>
      <c r="J45" s="7">
        <f>ABS(IPMT(Expenses!$B$45/12,32,Expenses!$B$46,Expenses!$B$44))</f>
        <v>0</v>
      </c>
      <c r="K45" s="7">
        <f>ABS(IPMT(Expenses!$B$45/12,33,Expenses!$B$46,Expenses!$B$44))</f>
        <v>0</v>
      </c>
      <c r="L45" s="7">
        <f>ABS(IPMT(Expenses!$B$45/12,34,Expenses!$B$46,Expenses!$B$44))</f>
        <v>0</v>
      </c>
      <c r="M45" s="7">
        <f>ABS(IPMT(Expenses!$B$45/12,35,Expenses!$B$46,Expenses!$B$44))</f>
        <v>0</v>
      </c>
      <c r="N45" s="7">
        <f>ABS(IPMT(Expenses!$B$45/12,36,Expenses!$B$46,Expenses!$B$44))</f>
        <v>0</v>
      </c>
      <c r="O45" s="53">
        <f>SUM(C45:N45)</f>
        <v>0</v>
      </c>
    </row>
    <row r="46" spans="1:16" ht="12" customHeight="1" x14ac:dyDescent="0.2">
      <c r="A46" s="1" t="s">
        <v>91</v>
      </c>
      <c r="C46" s="53">
        <f t="shared" ref="C46:N46" si="14">SUM(C45:C45)</f>
        <v>0</v>
      </c>
      <c r="D46" s="53">
        <f t="shared" si="14"/>
        <v>0</v>
      </c>
      <c r="E46" s="53">
        <f t="shared" si="14"/>
        <v>0</v>
      </c>
      <c r="F46" s="53">
        <f t="shared" si="14"/>
        <v>0</v>
      </c>
      <c r="G46" s="53">
        <f t="shared" si="14"/>
        <v>0</v>
      </c>
      <c r="H46" s="53">
        <f t="shared" si="14"/>
        <v>0</v>
      </c>
      <c r="I46" s="53">
        <f t="shared" si="14"/>
        <v>0</v>
      </c>
      <c r="J46" s="53">
        <f t="shared" si="14"/>
        <v>0</v>
      </c>
      <c r="K46" s="53">
        <f t="shared" si="14"/>
        <v>0</v>
      </c>
      <c r="L46" s="53">
        <f t="shared" si="14"/>
        <v>0</v>
      </c>
      <c r="M46" s="53">
        <f t="shared" si="14"/>
        <v>0</v>
      </c>
      <c r="N46" s="53">
        <f t="shared" si="14"/>
        <v>0</v>
      </c>
      <c r="O46" s="53">
        <f>SUM(C46:N46)</f>
        <v>0</v>
      </c>
      <c r="P46" s="16">
        <f>IF(O46=0,0,O46/O13)</f>
        <v>0</v>
      </c>
    </row>
    <row r="47" spans="1:16" ht="12" customHeight="1" x14ac:dyDescent="0.2">
      <c r="C47" s="53"/>
      <c r="D47" s="53"/>
      <c r="E47" s="53"/>
      <c r="F47" s="53"/>
      <c r="G47" s="53"/>
      <c r="H47" s="53"/>
      <c r="I47" s="53"/>
      <c r="J47" s="53"/>
      <c r="K47" s="53"/>
      <c r="L47" s="53"/>
      <c r="M47" s="53"/>
      <c r="N47" s="53"/>
      <c r="O47" s="53"/>
    </row>
    <row r="48" spans="1:16" ht="12" customHeight="1" x14ac:dyDescent="0.2">
      <c r="A48" s="1" t="s">
        <v>92</v>
      </c>
      <c r="C48" s="53">
        <f t="shared" ref="C48:N48" si="15">C24-C31-C42-C46</f>
        <v>0</v>
      </c>
      <c r="D48" s="53">
        <f t="shared" si="15"/>
        <v>0</v>
      </c>
      <c r="E48" s="53">
        <f t="shared" si="15"/>
        <v>0</v>
      </c>
      <c r="F48" s="53">
        <f t="shared" si="15"/>
        <v>0</v>
      </c>
      <c r="G48" s="53">
        <f t="shared" si="15"/>
        <v>0</v>
      </c>
      <c r="H48" s="53">
        <f t="shared" si="15"/>
        <v>0</v>
      </c>
      <c r="I48" s="53">
        <f t="shared" si="15"/>
        <v>0</v>
      </c>
      <c r="J48" s="53">
        <f t="shared" si="15"/>
        <v>0</v>
      </c>
      <c r="K48" s="53">
        <f t="shared" si="15"/>
        <v>0</v>
      </c>
      <c r="L48" s="53">
        <f t="shared" si="15"/>
        <v>0</v>
      </c>
      <c r="M48" s="53">
        <f t="shared" si="15"/>
        <v>0</v>
      </c>
      <c r="N48" s="53">
        <f t="shared" si="15"/>
        <v>0</v>
      </c>
      <c r="O48" s="53">
        <f>SUM(C48:N48)</f>
        <v>0</v>
      </c>
    </row>
    <row r="49" spans="1:16" ht="12" customHeight="1" x14ac:dyDescent="0.2">
      <c r="C49" s="53"/>
      <c r="D49" s="53"/>
      <c r="E49" s="53"/>
      <c r="F49" s="53"/>
      <c r="G49" s="53"/>
      <c r="H49" s="53"/>
      <c r="I49" s="53"/>
      <c r="J49" s="53"/>
      <c r="K49" s="53"/>
      <c r="L49" s="53"/>
      <c r="M49" s="53"/>
      <c r="N49" s="53"/>
      <c r="O49" s="53"/>
    </row>
    <row r="50" spans="1:16" ht="12" customHeight="1" x14ac:dyDescent="0.2">
      <c r="A50" s="1" t="s">
        <v>252</v>
      </c>
      <c r="C50" s="53">
        <f>IF(C48&gt;0,C48*'Cash Receipts and Disbursements'!$B$15,0)</f>
        <v>0</v>
      </c>
      <c r="D50" s="53">
        <f>IF(D48&gt;0,D48*'Cash Receipts and Disbursements'!$B$15,0)</f>
        <v>0</v>
      </c>
      <c r="E50" s="53">
        <f>IF(E48&gt;0,E48*'Cash Receipts and Disbursements'!$B$15,0)</f>
        <v>0</v>
      </c>
      <c r="F50" s="53">
        <f>IF(F48&gt;0,F48*'Cash Receipts and Disbursements'!$B$15,0)</f>
        <v>0</v>
      </c>
      <c r="G50" s="53">
        <f>IF(G48&gt;0,G48*'Cash Receipts and Disbursements'!$B$15,0)</f>
        <v>0</v>
      </c>
      <c r="H50" s="53">
        <f>IF(H48&gt;0,H48*'Cash Receipts and Disbursements'!$B$15,0)</f>
        <v>0</v>
      </c>
      <c r="I50" s="53">
        <f>IF(I48&gt;0,I48*'Cash Receipts and Disbursements'!$B$15,0)</f>
        <v>0</v>
      </c>
      <c r="J50" s="53">
        <f>IF(J48&gt;0,J48*'Cash Receipts and Disbursements'!$B$15,0)</f>
        <v>0</v>
      </c>
      <c r="K50" s="53">
        <f>IF(K48&gt;0,K48*'Cash Receipts and Disbursements'!$B$15,0)</f>
        <v>0</v>
      </c>
      <c r="L50" s="53">
        <f>IF(L48&gt;0,L48*'Cash Receipts and Disbursements'!$B$15,0)</f>
        <v>0</v>
      </c>
      <c r="M50" s="53">
        <f>IF(M48&gt;0,M48*'Cash Receipts and Disbursements'!$B$15,0)</f>
        <v>0</v>
      </c>
      <c r="N50" s="53">
        <f>IF(N48&gt;0,N48*'Cash Receipts and Disbursements'!$B$15,0)</f>
        <v>0</v>
      </c>
      <c r="O50" s="53">
        <f>SUM(C50:N50)</f>
        <v>0</v>
      </c>
    </row>
    <row r="51" spans="1:16" ht="12" customHeight="1" x14ac:dyDescent="0.2"/>
    <row r="52" spans="1:16" ht="12" customHeight="1" thickBot="1" x14ac:dyDescent="0.25">
      <c r="A52" s="1" t="s">
        <v>253</v>
      </c>
      <c r="C52" s="55">
        <f>C48-C50</f>
        <v>0</v>
      </c>
      <c r="D52" s="55">
        <f t="shared" ref="D52:O52" si="16">D48-D50</f>
        <v>0</v>
      </c>
      <c r="E52" s="55">
        <f t="shared" si="16"/>
        <v>0</v>
      </c>
      <c r="F52" s="55">
        <f t="shared" si="16"/>
        <v>0</v>
      </c>
      <c r="G52" s="55">
        <f t="shared" si="16"/>
        <v>0</v>
      </c>
      <c r="H52" s="55">
        <f t="shared" si="16"/>
        <v>0</v>
      </c>
      <c r="I52" s="55">
        <f t="shared" si="16"/>
        <v>0</v>
      </c>
      <c r="J52" s="55">
        <f t="shared" si="16"/>
        <v>0</v>
      </c>
      <c r="K52" s="55">
        <f t="shared" si="16"/>
        <v>0</v>
      </c>
      <c r="L52" s="55">
        <f t="shared" si="16"/>
        <v>0</v>
      </c>
      <c r="M52" s="55">
        <f t="shared" si="16"/>
        <v>0</v>
      </c>
      <c r="N52" s="55">
        <f t="shared" si="16"/>
        <v>0</v>
      </c>
      <c r="O52" s="55">
        <f t="shared" si="16"/>
        <v>0</v>
      </c>
      <c r="P52" s="16">
        <f>IF(O52=0,0,O52/O13)</f>
        <v>0</v>
      </c>
    </row>
    <row r="53" spans="1:16" ht="12.75" hidden="1" thickTop="1" x14ac:dyDescent="0.2"/>
    <row r="54" spans="1:16" hidden="1" x14ac:dyDescent="0.2">
      <c r="A54" s="1" t="s">
        <v>252</v>
      </c>
    </row>
    <row r="55" spans="1:16" hidden="1" x14ac:dyDescent="0.2"/>
    <row r="56" spans="1:16" hidden="1" x14ac:dyDescent="0.2">
      <c r="A56" s="1" t="s">
        <v>253</v>
      </c>
    </row>
    <row r="57" spans="1:16" hidden="1" x14ac:dyDescent="0.2"/>
    <row r="58" spans="1:16" hidden="1" x14ac:dyDescent="0.2"/>
    <row r="59" spans="1:16" hidden="1" x14ac:dyDescent="0.2"/>
    <row r="60" spans="1:16" hidden="1" x14ac:dyDescent="0.2"/>
    <row r="61" spans="1:16" hidden="1" x14ac:dyDescent="0.2"/>
    <row r="62" spans="1:16" hidden="1" x14ac:dyDescent="0.2"/>
    <row r="63" spans="1:16" hidden="1" x14ac:dyDescent="0.2"/>
    <row r="64" spans="1: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t="12.75" thickTop="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phoneticPr fontId="0" type="noConversion"/>
  <pageMargins left="0.8" right="0.54" top="0.89" bottom="6.3E-2"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1"/>
  <sheetViews>
    <sheetView workbookViewId="0">
      <selection activeCell="O31" sqref="O31"/>
    </sheetView>
  </sheetViews>
  <sheetFormatPr defaultColWidth="8.85546875" defaultRowHeight="12" x14ac:dyDescent="0.2"/>
  <cols>
    <col min="1" max="1" width="2.7109375" style="1" customWidth="1"/>
    <col min="2" max="2" width="27.28515625" style="2" customWidth="1"/>
    <col min="3" max="14" width="10.7109375" style="2" customWidth="1"/>
    <col min="15" max="15" width="12.42578125" style="2" customWidth="1"/>
    <col min="16" max="16384" width="8.85546875" style="2"/>
  </cols>
  <sheetData>
    <row r="1" spans="1:15" x14ac:dyDescent="0.2">
      <c r="A1" s="1" t="str">
        <f>Expenses!A1</f>
        <v>Name</v>
      </c>
    </row>
    <row r="3" spans="1:15" x14ac:dyDescent="0.2">
      <c r="A3" s="45" t="s">
        <v>182</v>
      </c>
      <c r="B3" s="45"/>
      <c r="C3" s="37"/>
      <c r="D3" s="37"/>
      <c r="E3" s="37"/>
      <c r="F3" s="37"/>
      <c r="G3" s="37"/>
      <c r="H3" s="37"/>
      <c r="I3" s="37"/>
      <c r="J3" s="37"/>
      <c r="K3" s="37"/>
      <c r="L3" s="37"/>
      <c r="M3" s="37"/>
      <c r="N3" s="37"/>
      <c r="O3" s="37"/>
    </row>
    <row r="4" spans="1:15" s="1" customFormat="1" x14ac:dyDescent="0.2">
      <c r="A4" s="47"/>
      <c r="B4" s="47"/>
      <c r="C4" s="48" t="str">
        <f>'Income Statements'!C4</f>
        <v>Month 1</v>
      </c>
      <c r="D4" s="48" t="str">
        <f>'Income Statements'!D4</f>
        <v>Month 2</v>
      </c>
      <c r="E4" s="48" t="str">
        <f>'Income Statements'!E4</f>
        <v>Month 3</v>
      </c>
      <c r="F4" s="48" t="str">
        <f>'Income Statements'!F4</f>
        <v>Month 4</v>
      </c>
      <c r="G4" s="48" t="str">
        <f>'Income Statements'!G4</f>
        <v>Month 5</v>
      </c>
      <c r="H4" s="48" t="str">
        <f>'Income Statements'!H4</f>
        <v>Month 6</v>
      </c>
      <c r="I4" s="48" t="str">
        <f>'Income Statements'!I4</f>
        <v>Month 7</v>
      </c>
      <c r="J4" s="48" t="str">
        <f>'Income Statements'!J4</f>
        <v>Month 8</v>
      </c>
      <c r="K4" s="48" t="str">
        <f>'Income Statements'!K4</f>
        <v>Month 9</v>
      </c>
      <c r="L4" s="48" t="str">
        <f>'Income Statements'!L4</f>
        <v>Month 10</v>
      </c>
      <c r="M4" s="48" t="str">
        <f>'Income Statements'!M4</f>
        <v>Month 11</v>
      </c>
      <c r="N4" s="48" t="str">
        <f>'Income Statements'!N4</f>
        <v>Month 12</v>
      </c>
      <c r="O4" s="48" t="s">
        <v>70</v>
      </c>
    </row>
    <row r="5" spans="1:15" s="1" customFormat="1" x14ac:dyDescent="0.2">
      <c r="A5" s="50"/>
      <c r="B5" s="50"/>
      <c r="C5" s="51"/>
      <c r="D5" s="51"/>
      <c r="E5" s="51"/>
      <c r="F5" s="51"/>
      <c r="G5" s="51"/>
      <c r="H5" s="51"/>
      <c r="I5" s="51"/>
      <c r="J5" s="51"/>
      <c r="K5" s="51"/>
      <c r="L5" s="51"/>
      <c r="M5" s="51"/>
      <c r="N5" s="51"/>
      <c r="O5" s="51"/>
    </row>
    <row r="6" spans="1:15" x14ac:dyDescent="0.2">
      <c r="C6" s="7"/>
      <c r="D6" s="7"/>
      <c r="E6" s="7"/>
      <c r="F6" s="7"/>
      <c r="G6" s="7"/>
      <c r="H6" s="7"/>
      <c r="I6" s="7"/>
      <c r="J6" s="7"/>
      <c r="K6" s="7"/>
      <c r="L6" s="7"/>
      <c r="M6" s="7"/>
      <c r="N6" s="7"/>
      <c r="O6" s="7"/>
    </row>
    <row r="7" spans="1:15" x14ac:dyDescent="0.2">
      <c r="A7" s="1" t="s">
        <v>94</v>
      </c>
      <c r="C7" s="7">
        <f>'Yr 3 Balance Sheet'!D8</f>
        <v>0</v>
      </c>
      <c r="D7" s="7">
        <f>C43</f>
        <v>0</v>
      </c>
      <c r="E7" s="7">
        <f t="shared" ref="E7:N7" si="0">D43</f>
        <v>0</v>
      </c>
      <c r="F7" s="7">
        <f t="shared" si="0"/>
        <v>0</v>
      </c>
      <c r="G7" s="7">
        <f t="shared" si="0"/>
        <v>0</v>
      </c>
      <c r="H7" s="7">
        <f t="shared" si="0"/>
        <v>0</v>
      </c>
      <c r="I7" s="7">
        <f t="shared" si="0"/>
        <v>0</v>
      </c>
      <c r="J7" s="7">
        <f t="shared" si="0"/>
        <v>0</v>
      </c>
      <c r="K7" s="7">
        <f t="shared" si="0"/>
        <v>0</v>
      </c>
      <c r="L7" s="7">
        <f t="shared" si="0"/>
        <v>0</v>
      </c>
      <c r="M7" s="7">
        <f t="shared" si="0"/>
        <v>0</v>
      </c>
      <c r="N7" s="7">
        <f t="shared" si="0"/>
        <v>0</v>
      </c>
      <c r="O7" s="7"/>
    </row>
    <row r="8" spans="1:15" x14ac:dyDescent="0.2">
      <c r="A8" s="2"/>
      <c r="C8" s="7"/>
      <c r="D8" s="7"/>
      <c r="E8" s="7"/>
      <c r="F8" s="7"/>
      <c r="G8" s="7"/>
      <c r="H8" s="7"/>
      <c r="I8" s="7"/>
      <c r="J8" s="7"/>
      <c r="K8" s="7"/>
      <c r="L8" s="7"/>
      <c r="M8" s="7"/>
      <c r="N8" s="7"/>
      <c r="O8" s="7"/>
    </row>
    <row r="9" spans="1:15" x14ac:dyDescent="0.2">
      <c r="A9" s="2"/>
      <c r="C9" s="7"/>
      <c r="D9" s="7"/>
      <c r="E9" s="7"/>
      <c r="F9" s="7"/>
      <c r="G9" s="7"/>
      <c r="H9" s="7"/>
      <c r="I9" s="7"/>
      <c r="J9" s="7"/>
      <c r="K9" s="7"/>
      <c r="L9" s="7"/>
      <c r="M9" s="7"/>
      <c r="N9" s="7"/>
      <c r="O9" s="7"/>
    </row>
    <row r="10" spans="1:15" x14ac:dyDescent="0.2">
      <c r="A10" s="1" t="s">
        <v>95</v>
      </c>
      <c r="C10" s="7"/>
      <c r="D10" s="7"/>
      <c r="E10" s="7"/>
      <c r="F10" s="7"/>
      <c r="G10" s="7"/>
      <c r="H10" s="7"/>
      <c r="I10" s="7"/>
      <c r="J10" s="7"/>
      <c r="K10" s="7"/>
      <c r="L10" s="7"/>
      <c r="M10" s="7"/>
      <c r="N10" s="7"/>
      <c r="O10" s="7"/>
    </row>
    <row r="11" spans="1:15" x14ac:dyDescent="0.2">
      <c r="A11" s="2"/>
      <c r="B11" s="42" t="s">
        <v>96</v>
      </c>
      <c r="C11" s="7"/>
      <c r="D11" s="7"/>
      <c r="E11" s="7"/>
      <c r="F11" s="7"/>
      <c r="G11" s="7"/>
      <c r="H11" s="7"/>
      <c r="I11" s="7"/>
      <c r="J11" s="7"/>
      <c r="K11" s="7"/>
      <c r="L11" s="7"/>
      <c r="M11" s="7"/>
      <c r="N11" s="7"/>
      <c r="O11" s="7"/>
    </row>
    <row r="12" spans="1:15" x14ac:dyDescent="0.2">
      <c r="A12" s="2"/>
      <c r="B12" s="2" t="str">
        <f>'Income Statements'!B6</f>
        <v>Product / Service 1</v>
      </c>
      <c r="C12" s="7">
        <f>'Yr 3 Income Statement'!C7*'Cash Receipts and Disbursements'!$B$7</f>
        <v>0</v>
      </c>
      <c r="D12" s="7">
        <f>'Yr 3 Income Statement'!D7*'Cash Receipts and Disbursements'!$B$7</f>
        <v>0</v>
      </c>
      <c r="E12" s="7">
        <f>'Yr 3 Income Statement'!E7*'Cash Receipts and Disbursements'!$B$7</f>
        <v>0</v>
      </c>
      <c r="F12" s="7">
        <f>'Yr 3 Income Statement'!F7*'Cash Receipts and Disbursements'!$B$7</f>
        <v>0</v>
      </c>
      <c r="G12" s="7">
        <f>'Yr 3 Income Statement'!G7*'Cash Receipts and Disbursements'!$B$7</f>
        <v>0</v>
      </c>
      <c r="H12" s="7">
        <f>'Yr 3 Income Statement'!H7*'Cash Receipts and Disbursements'!$B$7</f>
        <v>0</v>
      </c>
      <c r="I12" s="7">
        <f>'Yr 3 Income Statement'!I7*'Cash Receipts and Disbursements'!$B$7</f>
        <v>0</v>
      </c>
      <c r="J12" s="7">
        <f>'Yr 3 Income Statement'!J7*'Cash Receipts and Disbursements'!$B$7</f>
        <v>0</v>
      </c>
      <c r="K12" s="7">
        <f>'Yr 3 Income Statement'!K7*'Cash Receipts and Disbursements'!$B$7</f>
        <v>0</v>
      </c>
      <c r="L12" s="7">
        <f>'Yr 3 Income Statement'!L7*'Cash Receipts and Disbursements'!$B$7</f>
        <v>0</v>
      </c>
      <c r="M12" s="7">
        <f>'Yr 3 Income Statement'!M7*'Cash Receipts and Disbursements'!$B$7</f>
        <v>0</v>
      </c>
      <c r="N12" s="7">
        <f>'Yr 3 Income Statement'!N7*'Cash Receipts and Disbursements'!$B$7</f>
        <v>0</v>
      </c>
      <c r="O12" s="7">
        <f>SUM(C12:N12)</f>
        <v>0</v>
      </c>
    </row>
    <row r="13" spans="1:15" x14ac:dyDescent="0.2">
      <c r="A13" s="2"/>
      <c r="B13" s="2" t="str">
        <f>'Income Statements'!B7</f>
        <v>Product / Service 2</v>
      </c>
      <c r="C13" s="7">
        <f>'Yr 3 Income Statement'!C8*'Cash Receipts and Disbursements'!$B$7</f>
        <v>0</v>
      </c>
      <c r="D13" s="7">
        <f>'Yr 3 Income Statement'!D8*'Cash Receipts and Disbursements'!$B$7</f>
        <v>0</v>
      </c>
      <c r="E13" s="7">
        <f>'Yr 3 Income Statement'!E8*'Cash Receipts and Disbursements'!$B$7</f>
        <v>0</v>
      </c>
      <c r="F13" s="7">
        <f>'Yr 3 Income Statement'!F8*'Cash Receipts and Disbursements'!$B$7</f>
        <v>0</v>
      </c>
      <c r="G13" s="7">
        <f>'Yr 3 Income Statement'!G8*'Cash Receipts and Disbursements'!$B$7</f>
        <v>0</v>
      </c>
      <c r="H13" s="7">
        <f>'Yr 3 Income Statement'!H8*'Cash Receipts and Disbursements'!$B$7</f>
        <v>0</v>
      </c>
      <c r="I13" s="7">
        <f>'Yr 3 Income Statement'!I8*'Cash Receipts and Disbursements'!$B$7</f>
        <v>0</v>
      </c>
      <c r="J13" s="7">
        <f>'Yr 3 Income Statement'!J8*'Cash Receipts and Disbursements'!$B$7</f>
        <v>0</v>
      </c>
      <c r="K13" s="7">
        <f>'Yr 3 Income Statement'!K8*'Cash Receipts and Disbursements'!$B$7</f>
        <v>0</v>
      </c>
      <c r="L13" s="7">
        <f>'Yr 3 Income Statement'!L8*'Cash Receipts and Disbursements'!$B$7</f>
        <v>0</v>
      </c>
      <c r="M13" s="7">
        <f>'Yr 3 Income Statement'!M8*'Cash Receipts and Disbursements'!$B$7</f>
        <v>0</v>
      </c>
      <c r="N13" s="7">
        <f>'Yr 3 Income Statement'!N8*'Cash Receipts and Disbursements'!$B$7</f>
        <v>0</v>
      </c>
      <c r="O13" s="7">
        <f t="shared" ref="O13:O17" si="1">SUM(C13:N13)</f>
        <v>0</v>
      </c>
    </row>
    <row r="14" spans="1:15" x14ac:dyDescent="0.2">
      <c r="A14" s="2"/>
      <c r="B14" s="2" t="str">
        <f>'Income Statements'!B8</f>
        <v>Product / Service 3</v>
      </c>
      <c r="C14" s="7">
        <f>'Yr 3 Income Statement'!C9*'Cash Receipts and Disbursements'!$B$7</f>
        <v>0</v>
      </c>
      <c r="D14" s="7">
        <f>'Yr 3 Income Statement'!D9*'Cash Receipts and Disbursements'!$B$7</f>
        <v>0</v>
      </c>
      <c r="E14" s="7">
        <f>'Yr 3 Income Statement'!E9*'Cash Receipts and Disbursements'!$B$7</f>
        <v>0</v>
      </c>
      <c r="F14" s="7">
        <f>'Yr 3 Income Statement'!F9*'Cash Receipts and Disbursements'!$B$7</f>
        <v>0</v>
      </c>
      <c r="G14" s="7">
        <f>'Yr 3 Income Statement'!G9*'Cash Receipts and Disbursements'!$B$7</f>
        <v>0</v>
      </c>
      <c r="H14" s="7">
        <f>'Yr 3 Income Statement'!H9*'Cash Receipts and Disbursements'!$B$7</f>
        <v>0</v>
      </c>
      <c r="I14" s="7">
        <f>'Yr 3 Income Statement'!I9*'Cash Receipts and Disbursements'!$B$7</f>
        <v>0</v>
      </c>
      <c r="J14" s="7">
        <f>'Yr 3 Income Statement'!J9*'Cash Receipts and Disbursements'!$B$7</f>
        <v>0</v>
      </c>
      <c r="K14" s="7">
        <f>'Yr 3 Income Statement'!K9*'Cash Receipts and Disbursements'!$B$7</f>
        <v>0</v>
      </c>
      <c r="L14" s="7">
        <f>'Yr 3 Income Statement'!L9*'Cash Receipts and Disbursements'!$B$7</f>
        <v>0</v>
      </c>
      <c r="M14" s="7">
        <f>'Yr 3 Income Statement'!M9*'Cash Receipts and Disbursements'!$B$7</f>
        <v>0</v>
      </c>
      <c r="N14" s="7">
        <f>'Yr 3 Income Statement'!N9*'Cash Receipts and Disbursements'!$B$7</f>
        <v>0</v>
      </c>
      <c r="O14" s="7">
        <f t="shared" si="1"/>
        <v>0</v>
      </c>
    </row>
    <row r="15" spans="1:15" x14ac:dyDescent="0.2">
      <c r="A15" s="2"/>
      <c r="B15" s="2" t="str">
        <f>'Income Statements'!B9</f>
        <v>Product / Service 4</v>
      </c>
      <c r="C15" s="7">
        <f>'Yr 3 Income Statement'!C10*'Cash Receipts and Disbursements'!$B$7</f>
        <v>0</v>
      </c>
      <c r="D15" s="7">
        <f>'Yr 3 Income Statement'!D10*'Cash Receipts and Disbursements'!$B$7</f>
        <v>0</v>
      </c>
      <c r="E15" s="7">
        <f>'Yr 3 Income Statement'!E10*'Cash Receipts and Disbursements'!$B$7</f>
        <v>0</v>
      </c>
      <c r="F15" s="7">
        <f>'Yr 3 Income Statement'!F10*'Cash Receipts and Disbursements'!$B$7</f>
        <v>0</v>
      </c>
      <c r="G15" s="7">
        <f>'Yr 3 Income Statement'!G10*'Cash Receipts and Disbursements'!$B$7</f>
        <v>0</v>
      </c>
      <c r="H15" s="7">
        <f>'Yr 3 Income Statement'!H10*'Cash Receipts and Disbursements'!$B$7</f>
        <v>0</v>
      </c>
      <c r="I15" s="7">
        <f>'Yr 3 Income Statement'!I10*'Cash Receipts and Disbursements'!$B$7</f>
        <v>0</v>
      </c>
      <c r="J15" s="7">
        <f>'Yr 3 Income Statement'!J10*'Cash Receipts and Disbursements'!$B$7</f>
        <v>0</v>
      </c>
      <c r="K15" s="7">
        <f>'Yr 3 Income Statement'!K10*'Cash Receipts and Disbursements'!$B$7</f>
        <v>0</v>
      </c>
      <c r="L15" s="7">
        <f>'Yr 3 Income Statement'!L10*'Cash Receipts and Disbursements'!$B$7</f>
        <v>0</v>
      </c>
      <c r="M15" s="7">
        <f>'Yr 3 Income Statement'!M10*'Cash Receipts and Disbursements'!$B$7</f>
        <v>0</v>
      </c>
      <c r="N15" s="7">
        <f>'Yr 3 Income Statement'!N10*'Cash Receipts and Disbursements'!$B$7</f>
        <v>0</v>
      </c>
      <c r="O15" s="7">
        <f t="shared" si="1"/>
        <v>0</v>
      </c>
    </row>
    <row r="16" spans="1:15" x14ac:dyDescent="0.2">
      <c r="A16" s="2"/>
      <c r="B16" s="2" t="str">
        <f>'Income Statements'!B10</f>
        <v>Product / Service 5</v>
      </c>
      <c r="C16" s="7">
        <f>'Yr 3 Income Statement'!C11*'Cash Receipts and Disbursements'!$B$7</f>
        <v>0</v>
      </c>
      <c r="D16" s="7">
        <f>'Yr 3 Income Statement'!D11*'Cash Receipts and Disbursements'!$B$7</f>
        <v>0</v>
      </c>
      <c r="E16" s="7">
        <f>'Yr 3 Income Statement'!E11*'Cash Receipts and Disbursements'!$B$7</f>
        <v>0</v>
      </c>
      <c r="F16" s="7">
        <f>'Yr 3 Income Statement'!F11*'Cash Receipts and Disbursements'!$B$7</f>
        <v>0</v>
      </c>
      <c r="G16" s="7">
        <f>'Yr 3 Income Statement'!G11*'Cash Receipts and Disbursements'!$B$7</f>
        <v>0</v>
      </c>
      <c r="H16" s="7">
        <f>'Yr 3 Income Statement'!H11*'Cash Receipts and Disbursements'!$B$7</f>
        <v>0</v>
      </c>
      <c r="I16" s="7">
        <f>'Yr 3 Income Statement'!I11*'Cash Receipts and Disbursements'!$B$7</f>
        <v>0</v>
      </c>
      <c r="J16" s="7">
        <f>'Yr 3 Income Statement'!J11*'Cash Receipts and Disbursements'!$B$7</f>
        <v>0</v>
      </c>
      <c r="K16" s="7">
        <f>'Yr 3 Income Statement'!K11*'Cash Receipts and Disbursements'!$B$7</f>
        <v>0</v>
      </c>
      <c r="L16" s="7">
        <f>'Yr 3 Income Statement'!L11*'Cash Receipts and Disbursements'!$B$7</f>
        <v>0</v>
      </c>
      <c r="M16" s="7">
        <f>'Yr 3 Income Statement'!M11*'Cash Receipts and Disbursements'!$B$7</f>
        <v>0</v>
      </c>
      <c r="N16" s="7">
        <f>'Yr 3 Income Statement'!N11*'Cash Receipts and Disbursements'!$B$7</f>
        <v>0</v>
      </c>
      <c r="O16" s="7">
        <f t="shared" si="1"/>
        <v>0</v>
      </c>
    </row>
    <row r="17" spans="1:15" x14ac:dyDescent="0.2">
      <c r="A17" s="2"/>
      <c r="B17" s="2" t="str">
        <f>'Income Statements'!B11</f>
        <v>Product / Service 6</v>
      </c>
      <c r="C17" s="7">
        <f>'Yr 3 Income Statement'!C12*'Cash Receipts and Disbursements'!$B$7</f>
        <v>0</v>
      </c>
      <c r="D17" s="7">
        <f>'Yr 3 Income Statement'!D12*'Cash Receipts and Disbursements'!$B$7</f>
        <v>0</v>
      </c>
      <c r="E17" s="7">
        <f>'Yr 3 Income Statement'!E12*'Cash Receipts and Disbursements'!$B$7</f>
        <v>0</v>
      </c>
      <c r="F17" s="7">
        <f>'Yr 3 Income Statement'!F12*'Cash Receipts and Disbursements'!$B$7</f>
        <v>0</v>
      </c>
      <c r="G17" s="7">
        <f>'Yr 3 Income Statement'!G12*'Cash Receipts and Disbursements'!$B$7</f>
        <v>0</v>
      </c>
      <c r="H17" s="7">
        <f>'Yr 3 Income Statement'!H12*'Cash Receipts and Disbursements'!$B$7</f>
        <v>0</v>
      </c>
      <c r="I17" s="7">
        <f>'Yr 3 Income Statement'!I12*'Cash Receipts and Disbursements'!$B$7</f>
        <v>0</v>
      </c>
      <c r="J17" s="7">
        <f>'Yr 3 Income Statement'!J12*'Cash Receipts and Disbursements'!$B$7</f>
        <v>0</v>
      </c>
      <c r="K17" s="7">
        <f>'Yr 3 Income Statement'!K12*'Cash Receipts and Disbursements'!$B$7</f>
        <v>0</v>
      </c>
      <c r="L17" s="7">
        <f>'Yr 3 Income Statement'!L12*'Cash Receipts and Disbursements'!$B$7</f>
        <v>0</v>
      </c>
      <c r="M17" s="7">
        <f>'Yr 3 Income Statement'!M12*'Cash Receipts and Disbursements'!$B$7</f>
        <v>0</v>
      </c>
      <c r="N17" s="7">
        <f>'Yr 3 Income Statement'!N12*'Cash Receipts and Disbursements'!$B$7</f>
        <v>0</v>
      </c>
      <c r="O17" s="7">
        <f t="shared" si="1"/>
        <v>0</v>
      </c>
    </row>
    <row r="18" spans="1:15" ht="14.25" x14ac:dyDescent="0.35">
      <c r="A18" s="2"/>
      <c r="B18" s="23" t="s">
        <v>97</v>
      </c>
      <c r="C18" s="27">
        <f>('Yr 2 Income Statement'!N13*'Cash Receipts and Disbursements'!$B$8)+('Yr 2 Income Statement'!M13*'Cash Receipts and Disbursements'!$B$9)</f>
        <v>0</v>
      </c>
      <c r="D18" s="27">
        <f>('Yr 3 Income Statement'!C13*'Cash Receipts and Disbursements'!$B$8)+('Yr 2 Income Statement'!N13*'Cash Receipts and Disbursements'!$B$9)</f>
        <v>0</v>
      </c>
      <c r="E18" s="27">
        <f>('Yr 3 Income Statement'!D13*'Cash Receipts and Disbursements'!$B$8)+('Yr 3 Income Statement'!C13*'Cash Receipts and Disbursements'!$B$9)</f>
        <v>0</v>
      </c>
      <c r="F18" s="27">
        <f>('Yr 3 Income Statement'!E13*'Cash Receipts and Disbursements'!$B$8)+('Yr 3 Income Statement'!D13*'Cash Receipts and Disbursements'!$B$9)</f>
        <v>0</v>
      </c>
      <c r="G18" s="27">
        <f>('Yr 3 Income Statement'!F13*'Cash Receipts and Disbursements'!$B$8)+('Yr 3 Income Statement'!E13*'Cash Receipts and Disbursements'!$B$9)</f>
        <v>0</v>
      </c>
      <c r="H18" s="27">
        <f>('Yr 3 Income Statement'!G13*'Cash Receipts and Disbursements'!$B$8)+('Yr 3 Income Statement'!F13*'Cash Receipts and Disbursements'!$B$9)</f>
        <v>0</v>
      </c>
      <c r="I18" s="27">
        <f>('Yr 3 Income Statement'!H13*'Cash Receipts and Disbursements'!$B$8)+('Yr 3 Income Statement'!G13*'Cash Receipts and Disbursements'!$B$9)</f>
        <v>0</v>
      </c>
      <c r="J18" s="27">
        <f>('Yr 3 Income Statement'!I13*'Cash Receipts and Disbursements'!$B$8)+('Yr 3 Income Statement'!H13*'Cash Receipts and Disbursements'!$B$9)</f>
        <v>0</v>
      </c>
      <c r="K18" s="27">
        <f>('Yr 3 Income Statement'!J13*'Cash Receipts and Disbursements'!$B$8)+('Yr 3 Income Statement'!I13*'Cash Receipts and Disbursements'!$B$9)</f>
        <v>0</v>
      </c>
      <c r="L18" s="27">
        <f>('Yr 3 Income Statement'!K13*'Cash Receipts and Disbursements'!$B$8)+('Yr 3 Income Statement'!J13*'Cash Receipts and Disbursements'!$B$9)</f>
        <v>0</v>
      </c>
      <c r="M18" s="27">
        <f>('Yr 3 Income Statement'!L13*'Cash Receipts and Disbursements'!$B$8)+('Yr 3 Income Statement'!K13*'Cash Receipts and Disbursements'!$B$9)</f>
        <v>0</v>
      </c>
      <c r="N18" s="27">
        <f>('Yr 3 Income Statement'!M13*'Cash Receipts and Disbursements'!$B$8)+('Yr 3 Income Statement'!L13*'Cash Receipts and Disbursements'!$B$9)</f>
        <v>0</v>
      </c>
      <c r="O18" s="27">
        <f>SUM(C18:N18)</f>
        <v>0</v>
      </c>
    </row>
    <row r="19" spans="1:15" x14ac:dyDescent="0.2">
      <c r="A19" s="1" t="s">
        <v>99</v>
      </c>
      <c r="C19" s="7">
        <f t="shared" ref="C19:N19" si="2">SUM(C11:C18)</f>
        <v>0</v>
      </c>
      <c r="D19" s="7">
        <f t="shared" si="2"/>
        <v>0</v>
      </c>
      <c r="E19" s="7">
        <f t="shared" si="2"/>
        <v>0</v>
      </c>
      <c r="F19" s="7">
        <f t="shared" si="2"/>
        <v>0</v>
      </c>
      <c r="G19" s="7">
        <f t="shared" si="2"/>
        <v>0</v>
      </c>
      <c r="H19" s="7">
        <f t="shared" si="2"/>
        <v>0</v>
      </c>
      <c r="I19" s="7">
        <f t="shared" si="2"/>
        <v>0</v>
      </c>
      <c r="J19" s="7">
        <f t="shared" si="2"/>
        <v>0</v>
      </c>
      <c r="K19" s="7">
        <f t="shared" si="2"/>
        <v>0</v>
      </c>
      <c r="L19" s="7">
        <f t="shared" si="2"/>
        <v>0</v>
      </c>
      <c r="M19" s="7">
        <f t="shared" si="2"/>
        <v>0</v>
      </c>
      <c r="N19" s="7">
        <f t="shared" si="2"/>
        <v>0</v>
      </c>
      <c r="O19" s="7">
        <f>SUM(C19:N19)</f>
        <v>0</v>
      </c>
    </row>
    <row r="20" spans="1:15" x14ac:dyDescent="0.2">
      <c r="A20" s="2"/>
      <c r="C20" s="7"/>
      <c r="D20" s="7"/>
      <c r="E20" s="7"/>
      <c r="F20" s="7"/>
      <c r="G20" s="7"/>
      <c r="H20" s="7"/>
      <c r="I20" s="7"/>
      <c r="J20" s="7"/>
      <c r="K20" s="7"/>
      <c r="L20" s="7"/>
      <c r="M20" s="7"/>
      <c r="N20" s="7"/>
      <c r="O20" s="7"/>
    </row>
    <row r="21" spans="1:15" x14ac:dyDescent="0.2">
      <c r="A21" s="2"/>
      <c r="C21" s="7"/>
      <c r="D21" s="7"/>
      <c r="E21" s="7"/>
      <c r="F21" s="7"/>
      <c r="G21" s="7"/>
      <c r="H21" s="7"/>
      <c r="I21" s="7"/>
      <c r="J21" s="7"/>
      <c r="K21" s="7"/>
      <c r="L21" s="7"/>
      <c r="M21" s="7"/>
      <c r="N21" s="7"/>
      <c r="O21" s="7"/>
    </row>
    <row r="22" spans="1:15" x14ac:dyDescent="0.2">
      <c r="A22" s="1" t="s">
        <v>100</v>
      </c>
      <c r="C22" s="7"/>
      <c r="D22" s="7"/>
      <c r="E22" s="7"/>
      <c r="F22" s="7"/>
      <c r="G22" s="7"/>
      <c r="H22" s="7"/>
      <c r="I22" s="7"/>
      <c r="J22" s="7"/>
      <c r="K22" s="7"/>
      <c r="L22" s="7"/>
      <c r="M22" s="7"/>
      <c r="N22" s="7"/>
      <c r="O22" s="7"/>
    </row>
    <row r="23" spans="1:15" x14ac:dyDescent="0.2">
      <c r="B23" s="2" t="s">
        <v>227</v>
      </c>
      <c r="C23" s="6">
        <v>0</v>
      </c>
      <c r="D23" s="6">
        <v>0</v>
      </c>
      <c r="E23" s="6">
        <v>0</v>
      </c>
      <c r="F23" s="6">
        <v>0</v>
      </c>
      <c r="G23" s="6">
        <v>0</v>
      </c>
      <c r="H23" s="6">
        <v>0</v>
      </c>
      <c r="I23" s="6">
        <v>0</v>
      </c>
      <c r="J23" s="6">
        <v>0</v>
      </c>
      <c r="K23" s="6">
        <v>0</v>
      </c>
      <c r="L23" s="6">
        <v>0</v>
      </c>
      <c r="M23" s="6">
        <v>0</v>
      </c>
      <c r="N23" s="6">
        <f>'Cash Flow Statements'!$S$20</f>
        <v>0</v>
      </c>
      <c r="O23" s="7">
        <f>SUM(C23:N23)</f>
        <v>0</v>
      </c>
    </row>
    <row r="24" spans="1:15" x14ac:dyDescent="0.2">
      <c r="A24" s="2"/>
      <c r="B24" s="42" t="s">
        <v>73</v>
      </c>
      <c r="C24" s="7"/>
      <c r="D24" s="7"/>
      <c r="E24" s="7"/>
      <c r="F24" s="7"/>
      <c r="G24" s="7"/>
      <c r="H24" s="7"/>
      <c r="I24" s="7"/>
      <c r="J24" s="7"/>
      <c r="K24" s="7"/>
      <c r="L24" s="7"/>
      <c r="M24" s="7"/>
      <c r="N24" s="7"/>
      <c r="O24" s="7"/>
    </row>
    <row r="25" spans="1:15" x14ac:dyDescent="0.2">
      <c r="A25" s="2"/>
      <c r="B25" s="2" t="str">
        <f>B12</f>
        <v>Product / Service 1</v>
      </c>
      <c r="C25" s="7">
        <f>'Yr 3 Income Statement'!C16</f>
        <v>0</v>
      </c>
      <c r="D25" s="7">
        <f>'Yr 3 Income Statement'!D16</f>
        <v>0</v>
      </c>
      <c r="E25" s="7">
        <f>'Yr 3 Income Statement'!E16</f>
        <v>0</v>
      </c>
      <c r="F25" s="7">
        <f>'Yr 3 Income Statement'!F16</f>
        <v>0</v>
      </c>
      <c r="G25" s="7">
        <f>'Yr 3 Income Statement'!G16</f>
        <v>0</v>
      </c>
      <c r="H25" s="7">
        <f>'Yr 3 Income Statement'!H16</f>
        <v>0</v>
      </c>
      <c r="I25" s="7">
        <f>'Yr 3 Income Statement'!I16</f>
        <v>0</v>
      </c>
      <c r="J25" s="7">
        <f>'Yr 3 Income Statement'!J16</f>
        <v>0</v>
      </c>
      <c r="K25" s="7">
        <f>'Yr 3 Income Statement'!K16</f>
        <v>0</v>
      </c>
      <c r="L25" s="7">
        <f>'Yr 3 Income Statement'!L16</f>
        <v>0</v>
      </c>
      <c r="M25" s="7">
        <f>'Yr 3 Income Statement'!M16</f>
        <v>0</v>
      </c>
      <c r="N25" s="7">
        <f>'Yr 3 Income Statement'!N16</f>
        <v>0</v>
      </c>
      <c r="O25" s="7">
        <f>SUM(C25:N25)</f>
        <v>0</v>
      </c>
    </row>
    <row r="26" spans="1:15" x14ac:dyDescent="0.2">
      <c r="A26" s="2"/>
      <c r="B26" s="2" t="str">
        <f t="shared" ref="B26:B30" si="3">B13</f>
        <v>Product / Service 2</v>
      </c>
      <c r="C26" s="7">
        <f>'Yr 3 Income Statement'!C17</f>
        <v>0</v>
      </c>
      <c r="D26" s="7">
        <f>'Yr 3 Income Statement'!D17</f>
        <v>0</v>
      </c>
      <c r="E26" s="7">
        <f>'Yr 3 Income Statement'!E17</f>
        <v>0</v>
      </c>
      <c r="F26" s="7">
        <f>'Yr 3 Income Statement'!F17</f>
        <v>0</v>
      </c>
      <c r="G26" s="7">
        <f>'Yr 3 Income Statement'!G17</f>
        <v>0</v>
      </c>
      <c r="H26" s="7">
        <f>'Yr 3 Income Statement'!H17</f>
        <v>0</v>
      </c>
      <c r="I26" s="7">
        <f>'Yr 3 Income Statement'!I17</f>
        <v>0</v>
      </c>
      <c r="J26" s="7">
        <f>'Yr 3 Income Statement'!J17</f>
        <v>0</v>
      </c>
      <c r="K26" s="7">
        <f>'Yr 3 Income Statement'!K17</f>
        <v>0</v>
      </c>
      <c r="L26" s="7">
        <f>'Yr 3 Income Statement'!L17</f>
        <v>0</v>
      </c>
      <c r="M26" s="7">
        <f>'Yr 3 Income Statement'!M17</f>
        <v>0</v>
      </c>
      <c r="N26" s="7">
        <f>'Yr 3 Income Statement'!N17</f>
        <v>0</v>
      </c>
      <c r="O26" s="7">
        <f t="shared" ref="O26:O30" si="4">SUM(C26:N26)</f>
        <v>0</v>
      </c>
    </row>
    <row r="27" spans="1:15" x14ac:dyDescent="0.2">
      <c r="A27" s="2"/>
      <c r="B27" s="2" t="str">
        <f t="shared" si="3"/>
        <v>Product / Service 3</v>
      </c>
      <c r="C27" s="7">
        <f>'Yr 3 Income Statement'!C18</f>
        <v>0</v>
      </c>
      <c r="D27" s="7">
        <f>'Yr 3 Income Statement'!D18</f>
        <v>0</v>
      </c>
      <c r="E27" s="7">
        <f>'Yr 3 Income Statement'!E18</f>
        <v>0</v>
      </c>
      <c r="F27" s="7">
        <f>'Yr 3 Income Statement'!F18</f>
        <v>0</v>
      </c>
      <c r="G27" s="7">
        <f>'Yr 3 Income Statement'!G18</f>
        <v>0</v>
      </c>
      <c r="H27" s="7">
        <f>'Yr 3 Income Statement'!H18</f>
        <v>0</v>
      </c>
      <c r="I27" s="7">
        <f>'Yr 3 Income Statement'!I18</f>
        <v>0</v>
      </c>
      <c r="J27" s="7">
        <f>'Yr 3 Income Statement'!J18</f>
        <v>0</v>
      </c>
      <c r="K27" s="7">
        <f>'Yr 3 Income Statement'!K18</f>
        <v>0</v>
      </c>
      <c r="L27" s="7">
        <f>'Yr 3 Income Statement'!L18</f>
        <v>0</v>
      </c>
      <c r="M27" s="7">
        <f>'Yr 3 Income Statement'!M18</f>
        <v>0</v>
      </c>
      <c r="N27" s="7">
        <f>'Yr 3 Income Statement'!N18</f>
        <v>0</v>
      </c>
      <c r="O27" s="7">
        <f t="shared" si="4"/>
        <v>0</v>
      </c>
    </row>
    <row r="28" spans="1:15" x14ac:dyDescent="0.2">
      <c r="A28" s="2"/>
      <c r="B28" s="2" t="str">
        <f t="shared" si="3"/>
        <v>Product / Service 4</v>
      </c>
      <c r="C28" s="7">
        <f>'Yr 3 Income Statement'!C19</f>
        <v>0</v>
      </c>
      <c r="D28" s="7">
        <f>'Yr 3 Income Statement'!D19</f>
        <v>0</v>
      </c>
      <c r="E28" s="7">
        <f>'Yr 3 Income Statement'!E19</f>
        <v>0</v>
      </c>
      <c r="F28" s="7">
        <f>'Yr 3 Income Statement'!F19</f>
        <v>0</v>
      </c>
      <c r="G28" s="7">
        <f>'Yr 3 Income Statement'!G19</f>
        <v>0</v>
      </c>
      <c r="H28" s="7">
        <f>'Yr 3 Income Statement'!H19</f>
        <v>0</v>
      </c>
      <c r="I28" s="7">
        <f>'Yr 3 Income Statement'!I19</f>
        <v>0</v>
      </c>
      <c r="J28" s="7">
        <f>'Yr 3 Income Statement'!J19</f>
        <v>0</v>
      </c>
      <c r="K28" s="7">
        <f>'Yr 3 Income Statement'!K19</f>
        <v>0</v>
      </c>
      <c r="L28" s="7">
        <f>'Yr 3 Income Statement'!L19</f>
        <v>0</v>
      </c>
      <c r="M28" s="7">
        <f>'Yr 3 Income Statement'!M19</f>
        <v>0</v>
      </c>
      <c r="N28" s="7">
        <f>'Yr 3 Income Statement'!N19</f>
        <v>0</v>
      </c>
      <c r="O28" s="7">
        <f t="shared" si="4"/>
        <v>0</v>
      </c>
    </row>
    <row r="29" spans="1:15" x14ac:dyDescent="0.2">
      <c r="A29" s="2"/>
      <c r="B29" s="2" t="str">
        <f t="shared" si="3"/>
        <v>Product / Service 5</v>
      </c>
      <c r="C29" s="7">
        <f>'Yr 3 Income Statement'!C20</f>
        <v>0</v>
      </c>
      <c r="D29" s="7">
        <f>'Yr 3 Income Statement'!D20</f>
        <v>0</v>
      </c>
      <c r="E29" s="7">
        <f>'Yr 3 Income Statement'!E20</f>
        <v>0</v>
      </c>
      <c r="F29" s="7">
        <f>'Yr 3 Income Statement'!F20</f>
        <v>0</v>
      </c>
      <c r="G29" s="7">
        <f>'Yr 3 Income Statement'!G20</f>
        <v>0</v>
      </c>
      <c r="H29" s="7">
        <f>'Yr 3 Income Statement'!H20</f>
        <v>0</v>
      </c>
      <c r="I29" s="7">
        <f>'Yr 3 Income Statement'!I20</f>
        <v>0</v>
      </c>
      <c r="J29" s="7">
        <f>'Yr 3 Income Statement'!J20</f>
        <v>0</v>
      </c>
      <c r="K29" s="7">
        <f>'Yr 3 Income Statement'!K20</f>
        <v>0</v>
      </c>
      <c r="L29" s="7">
        <f>'Yr 3 Income Statement'!L20</f>
        <v>0</v>
      </c>
      <c r="M29" s="7">
        <f>'Yr 3 Income Statement'!M20</f>
        <v>0</v>
      </c>
      <c r="N29" s="7">
        <f>'Yr 3 Income Statement'!N20</f>
        <v>0</v>
      </c>
      <c r="O29" s="7">
        <f t="shared" si="4"/>
        <v>0</v>
      </c>
    </row>
    <row r="30" spans="1:15" x14ac:dyDescent="0.2">
      <c r="A30" s="2"/>
      <c r="B30" s="2" t="str">
        <f t="shared" si="3"/>
        <v>Product / Service 6</v>
      </c>
      <c r="C30" s="7">
        <f>'Yr 3 Income Statement'!C21</f>
        <v>0</v>
      </c>
      <c r="D30" s="7">
        <f>'Yr 3 Income Statement'!D21</f>
        <v>0</v>
      </c>
      <c r="E30" s="7">
        <f>'Yr 3 Income Statement'!E21</f>
        <v>0</v>
      </c>
      <c r="F30" s="7">
        <f>'Yr 3 Income Statement'!F21</f>
        <v>0</v>
      </c>
      <c r="G30" s="7">
        <f>'Yr 3 Income Statement'!G21</f>
        <v>0</v>
      </c>
      <c r="H30" s="7">
        <f>'Yr 3 Income Statement'!H21</f>
        <v>0</v>
      </c>
      <c r="I30" s="7">
        <f>'Yr 3 Income Statement'!I21</f>
        <v>0</v>
      </c>
      <c r="J30" s="7">
        <f>'Yr 3 Income Statement'!J21</f>
        <v>0</v>
      </c>
      <c r="K30" s="7">
        <f>'Yr 3 Income Statement'!K21</f>
        <v>0</v>
      </c>
      <c r="L30" s="7">
        <f>'Yr 3 Income Statement'!L21</f>
        <v>0</v>
      </c>
      <c r="M30" s="7">
        <f>'Yr 3 Income Statement'!M21</f>
        <v>0</v>
      </c>
      <c r="N30" s="7">
        <f>'Yr 3 Income Statement'!N21</f>
        <v>0</v>
      </c>
      <c r="O30" s="7">
        <f t="shared" si="4"/>
        <v>0</v>
      </c>
    </row>
    <row r="31" spans="1:15" x14ac:dyDescent="0.2">
      <c r="A31" s="2"/>
      <c r="B31" s="2" t="s">
        <v>0</v>
      </c>
      <c r="C31" s="7">
        <f>'Yr 3 Income Statement'!C31</f>
        <v>0</v>
      </c>
      <c r="D31" s="7">
        <f>+C31</f>
        <v>0</v>
      </c>
      <c r="E31" s="7">
        <f t="shared" ref="E31:N31" si="5">+D31</f>
        <v>0</v>
      </c>
      <c r="F31" s="7">
        <f t="shared" si="5"/>
        <v>0</v>
      </c>
      <c r="G31" s="7">
        <f t="shared" si="5"/>
        <v>0</v>
      </c>
      <c r="H31" s="7">
        <f t="shared" si="5"/>
        <v>0</v>
      </c>
      <c r="I31" s="7">
        <f t="shared" si="5"/>
        <v>0</v>
      </c>
      <c r="J31" s="7">
        <f t="shared" si="5"/>
        <v>0</v>
      </c>
      <c r="K31" s="7">
        <f t="shared" si="5"/>
        <v>0</v>
      </c>
      <c r="L31" s="7">
        <f t="shared" si="5"/>
        <v>0</v>
      </c>
      <c r="M31" s="7">
        <f t="shared" si="5"/>
        <v>0</v>
      </c>
      <c r="N31" s="7">
        <f t="shared" si="5"/>
        <v>0</v>
      </c>
      <c r="O31" s="7">
        <f t="shared" ref="O31:O35" si="6">SUM(C31:N31)</f>
        <v>0</v>
      </c>
    </row>
    <row r="32" spans="1:15" x14ac:dyDescent="0.2">
      <c r="A32" s="2"/>
      <c r="B32" s="2" t="s">
        <v>20</v>
      </c>
      <c r="C32" s="7">
        <f>'Yr 3 Income Statement'!C42-'Yr 3 Income Statement'!C41-'Yr 3 Income Statement'!C40</f>
        <v>0</v>
      </c>
      <c r="D32" s="7">
        <f>'Yr 3 Income Statement'!D42-'Yr 3 Income Statement'!D41-'Yr 3 Income Statement'!D40</f>
        <v>0</v>
      </c>
      <c r="E32" s="7">
        <f>'Yr 3 Income Statement'!E42-'Yr 3 Income Statement'!E41-'Yr 3 Income Statement'!E40</f>
        <v>0</v>
      </c>
      <c r="F32" s="7">
        <f>'Yr 3 Income Statement'!F42-'Yr 3 Income Statement'!F41-'Yr 3 Income Statement'!F40</f>
        <v>0</v>
      </c>
      <c r="G32" s="7">
        <f>'Yr 3 Income Statement'!G42-'Yr 3 Income Statement'!G41-'Yr 3 Income Statement'!G40</f>
        <v>0</v>
      </c>
      <c r="H32" s="7">
        <f>'Yr 3 Income Statement'!H42-'Yr 3 Income Statement'!H41-'Yr 3 Income Statement'!H40</f>
        <v>0</v>
      </c>
      <c r="I32" s="7">
        <f>'Yr 3 Income Statement'!I42-'Yr 3 Income Statement'!I41-'Yr 3 Income Statement'!I40</f>
        <v>0</v>
      </c>
      <c r="J32" s="7">
        <f>'Yr 3 Income Statement'!J42-'Yr 3 Income Statement'!J41-'Yr 3 Income Statement'!J40</f>
        <v>0</v>
      </c>
      <c r="K32" s="7">
        <f>'Yr 3 Income Statement'!K42-'Yr 3 Income Statement'!K41-'Yr 3 Income Statement'!K40</f>
        <v>0</v>
      </c>
      <c r="L32" s="7">
        <f>'Yr 3 Income Statement'!L42-'Yr 3 Income Statement'!L41-'Yr 3 Income Statement'!L40</f>
        <v>0</v>
      </c>
      <c r="M32" s="7">
        <f>'Yr 3 Income Statement'!M42-'Yr 3 Income Statement'!M41-'Yr 3 Income Statement'!M40</f>
        <v>0</v>
      </c>
      <c r="N32" s="7">
        <f>'Yr 3 Income Statement'!N42-'Yr 3 Income Statement'!N41-'Yr 3 Income Statement'!N40</f>
        <v>0</v>
      </c>
      <c r="O32" s="7">
        <f t="shared" si="6"/>
        <v>0</v>
      </c>
    </row>
    <row r="33" spans="1:15" x14ac:dyDescent="0.2">
      <c r="A33" s="2"/>
      <c r="B33" s="2" t="s">
        <v>254</v>
      </c>
      <c r="C33" s="7">
        <f>'Yr 3 Income Statement'!C50</f>
        <v>0</v>
      </c>
      <c r="D33" s="7">
        <f>'Yr 3 Income Statement'!D50</f>
        <v>0</v>
      </c>
      <c r="E33" s="7">
        <f>'Yr 3 Income Statement'!E50</f>
        <v>0</v>
      </c>
      <c r="F33" s="7">
        <f>'Yr 3 Income Statement'!F50</f>
        <v>0</v>
      </c>
      <c r="G33" s="7">
        <f>'Yr 3 Income Statement'!G50</f>
        <v>0</v>
      </c>
      <c r="H33" s="7">
        <f>'Yr 3 Income Statement'!H50</f>
        <v>0</v>
      </c>
      <c r="I33" s="7">
        <f>'Yr 3 Income Statement'!I50</f>
        <v>0</v>
      </c>
      <c r="J33" s="7">
        <f>'Yr 3 Income Statement'!J50</f>
        <v>0</v>
      </c>
      <c r="K33" s="7">
        <f>'Yr 3 Income Statement'!K50</f>
        <v>0</v>
      </c>
      <c r="L33" s="7">
        <f>'Yr 3 Income Statement'!L50</f>
        <v>0</v>
      </c>
      <c r="M33" s="7">
        <f>'Yr 3 Income Statement'!M50</f>
        <v>0</v>
      </c>
      <c r="N33" s="7">
        <f>'Yr 3 Income Statement'!N50</f>
        <v>0</v>
      </c>
      <c r="O33" s="7">
        <f t="shared" si="6"/>
        <v>0</v>
      </c>
    </row>
    <row r="34" spans="1:15" x14ac:dyDescent="0.2">
      <c r="A34" s="2"/>
      <c r="B34" s="2" t="s">
        <v>101</v>
      </c>
      <c r="C34" s="7">
        <f>+Expenses!B47</f>
        <v>0</v>
      </c>
      <c r="D34" s="7">
        <f>C34</f>
        <v>0</v>
      </c>
      <c r="E34" s="7">
        <f t="shared" ref="E34:N34" si="7">D34</f>
        <v>0</v>
      </c>
      <c r="F34" s="7">
        <f t="shared" si="7"/>
        <v>0</v>
      </c>
      <c r="G34" s="7">
        <f t="shared" si="7"/>
        <v>0</v>
      </c>
      <c r="H34" s="7">
        <f t="shared" si="7"/>
        <v>0</v>
      </c>
      <c r="I34" s="7">
        <f t="shared" si="7"/>
        <v>0</v>
      </c>
      <c r="J34" s="7">
        <f t="shared" si="7"/>
        <v>0</v>
      </c>
      <c r="K34" s="7">
        <f t="shared" si="7"/>
        <v>0</v>
      </c>
      <c r="L34" s="7">
        <f t="shared" si="7"/>
        <v>0</v>
      </c>
      <c r="M34" s="7">
        <f t="shared" si="7"/>
        <v>0</v>
      </c>
      <c r="N34" s="7">
        <f t="shared" si="7"/>
        <v>0</v>
      </c>
      <c r="O34" s="7">
        <f t="shared" si="6"/>
        <v>0</v>
      </c>
    </row>
    <row r="35" spans="1:15" x14ac:dyDescent="0.2">
      <c r="A35" s="1" t="s">
        <v>102</v>
      </c>
      <c r="C35" s="7">
        <f t="shared" ref="C35:N35" si="8">SUM(C23:C34)</f>
        <v>0</v>
      </c>
      <c r="D35" s="7">
        <f t="shared" si="8"/>
        <v>0</v>
      </c>
      <c r="E35" s="7">
        <f t="shared" si="8"/>
        <v>0</v>
      </c>
      <c r="F35" s="7">
        <f t="shared" si="8"/>
        <v>0</v>
      </c>
      <c r="G35" s="7">
        <f t="shared" si="8"/>
        <v>0</v>
      </c>
      <c r="H35" s="7">
        <f t="shared" si="8"/>
        <v>0</v>
      </c>
      <c r="I35" s="7">
        <f t="shared" si="8"/>
        <v>0</v>
      </c>
      <c r="J35" s="7">
        <f t="shared" si="8"/>
        <v>0</v>
      </c>
      <c r="K35" s="7">
        <f t="shared" si="8"/>
        <v>0</v>
      </c>
      <c r="L35" s="7">
        <f t="shared" si="8"/>
        <v>0</v>
      </c>
      <c r="M35" s="7">
        <f t="shared" si="8"/>
        <v>0</v>
      </c>
      <c r="N35" s="7">
        <f t="shared" si="8"/>
        <v>0</v>
      </c>
      <c r="O35" s="7">
        <f t="shared" si="6"/>
        <v>0</v>
      </c>
    </row>
    <row r="36" spans="1:15" x14ac:dyDescent="0.2">
      <c r="A36" s="2"/>
      <c r="C36" s="7"/>
      <c r="D36" s="7"/>
      <c r="E36" s="7"/>
      <c r="F36" s="7"/>
      <c r="G36" s="7"/>
      <c r="H36" s="7"/>
      <c r="I36" s="7"/>
      <c r="J36" s="7"/>
      <c r="K36" s="7"/>
      <c r="L36" s="7"/>
      <c r="M36" s="7"/>
      <c r="N36" s="7"/>
      <c r="O36" s="7"/>
    </row>
    <row r="37" spans="1:15" hidden="1" x14ac:dyDescent="0.2">
      <c r="A37" s="2"/>
      <c r="C37" s="7"/>
      <c r="D37" s="7"/>
      <c r="E37" s="7"/>
      <c r="F37" s="7"/>
      <c r="G37" s="7"/>
      <c r="H37" s="7"/>
      <c r="I37" s="7"/>
      <c r="J37" s="7"/>
      <c r="K37" s="7"/>
      <c r="L37" s="7"/>
      <c r="M37" s="7"/>
      <c r="N37" s="7"/>
      <c r="O37" s="7"/>
    </row>
    <row r="38" spans="1:15" hidden="1" x14ac:dyDescent="0.2">
      <c r="A38" s="1" t="s">
        <v>141</v>
      </c>
      <c r="C38" s="56">
        <f t="shared" ref="C38:N38" si="9">C7+C19-C35</f>
        <v>0</v>
      </c>
      <c r="D38" s="56">
        <f t="shared" si="9"/>
        <v>0</v>
      </c>
      <c r="E38" s="56">
        <f t="shared" si="9"/>
        <v>0</v>
      </c>
      <c r="F38" s="56">
        <f t="shared" si="9"/>
        <v>0</v>
      </c>
      <c r="G38" s="56">
        <f t="shared" si="9"/>
        <v>0</v>
      </c>
      <c r="H38" s="56">
        <f t="shared" si="9"/>
        <v>0</v>
      </c>
      <c r="I38" s="56">
        <f t="shared" si="9"/>
        <v>0</v>
      </c>
      <c r="J38" s="56">
        <f t="shared" si="9"/>
        <v>0</v>
      </c>
      <c r="K38" s="56">
        <f t="shared" si="9"/>
        <v>0</v>
      </c>
      <c r="L38" s="56">
        <f t="shared" si="9"/>
        <v>0</v>
      </c>
      <c r="M38" s="56">
        <f t="shared" si="9"/>
        <v>0</v>
      </c>
      <c r="N38" s="56">
        <f t="shared" si="9"/>
        <v>0</v>
      </c>
      <c r="O38" s="7"/>
    </row>
    <row r="39" spans="1:15" hidden="1" x14ac:dyDescent="0.2">
      <c r="A39" s="2"/>
      <c r="C39" s="7"/>
      <c r="D39" s="7"/>
      <c r="E39" s="7"/>
      <c r="F39" s="7"/>
      <c r="G39" s="7"/>
      <c r="H39" s="7"/>
      <c r="I39" s="7"/>
      <c r="J39" s="7"/>
      <c r="K39" s="7"/>
      <c r="L39" s="7"/>
      <c r="M39" s="7"/>
      <c r="N39" s="7"/>
      <c r="O39" s="7"/>
    </row>
    <row r="40" spans="1:15" hidden="1" x14ac:dyDescent="0.2">
      <c r="A40" s="2"/>
      <c r="C40" s="7"/>
      <c r="D40" s="7"/>
      <c r="E40" s="7"/>
      <c r="F40" s="7"/>
      <c r="G40" s="7"/>
      <c r="H40" s="7"/>
      <c r="I40" s="7"/>
      <c r="J40" s="7"/>
      <c r="K40" s="7"/>
      <c r="L40" s="7"/>
      <c r="M40" s="7"/>
      <c r="N40" s="7"/>
      <c r="O40" s="7"/>
    </row>
    <row r="41" spans="1:15" hidden="1" x14ac:dyDescent="0.2">
      <c r="C41" s="7"/>
      <c r="D41" s="7"/>
      <c r="E41" s="7"/>
      <c r="F41" s="7"/>
      <c r="G41" s="7"/>
      <c r="H41" s="7"/>
      <c r="I41" s="7"/>
      <c r="J41" s="7"/>
      <c r="K41" s="7"/>
      <c r="L41" s="7"/>
      <c r="M41" s="7"/>
      <c r="N41" s="7"/>
      <c r="O41" s="7"/>
    </row>
    <row r="42" spans="1:15" hidden="1" x14ac:dyDescent="0.2">
      <c r="A42" s="2"/>
    </row>
    <row r="43" spans="1:15" ht="12.75" thickBot="1" x14ac:dyDescent="0.25">
      <c r="A43" s="1" t="s">
        <v>271</v>
      </c>
      <c r="C43" s="55">
        <f>C38</f>
        <v>0</v>
      </c>
      <c r="D43" s="55">
        <f t="shared" ref="D43:N43" si="10">D38</f>
        <v>0</v>
      </c>
      <c r="E43" s="55">
        <f t="shared" si="10"/>
        <v>0</v>
      </c>
      <c r="F43" s="55">
        <f t="shared" si="10"/>
        <v>0</v>
      </c>
      <c r="G43" s="55">
        <f t="shared" si="10"/>
        <v>0</v>
      </c>
      <c r="H43" s="55">
        <f t="shared" si="10"/>
        <v>0</v>
      </c>
      <c r="I43" s="55">
        <f t="shared" si="10"/>
        <v>0</v>
      </c>
      <c r="J43" s="55">
        <f t="shared" si="10"/>
        <v>0</v>
      </c>
      <c r="K43" s="55">
        <f t="shared" si="10"/>
        <v>0</v>
      </c>
      <c r="L43" s="55">
        <f t="shared" si="10"/>
        <v>0</v>
      </c>
      <c r="M43" s="55">
        <f t="shared" si="10"/>
        <v>0</v>
      </c>
      <c r="N43" s="55">
        <f t="shared" si="10"/>
        <v>0</v>
      </c>
    </row>
    <row r="44" spans="1:15" ht="12.75" thickTop="1" x14ac:dyDescent="0.2">
      <c r="A44" s="2"/>
    </row>
    <row r="45" spans="1:15" x14ac:dyDescent="0.2">
      <c r="A45" s="2"/>
    </row>
    <row r="46" spans="1:15" x14ac:dyDescent="0.2">
      <c r="A46" s="2"/>
    </row>
    <row r="47" spans="1:15" x14ac:dyDescent="0.2">
      <c r="A47" s="2"/>
    </row>
    <row r="48" spans="1:15"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hidden="1" x14ac:dyDescent="0.2">
      <c r="A64" s="2"/>
    </row>
    <row r="65" spans="1:1" hidden="1" x14ac:dyDescent="0.2">
      <c r="A65" s="2"/>
    </row>
    <row r="66" spans="1:1" hidden="1" x14ac:dyDescent="0.2">
      <c r="A66" s="2"/>
    </row>
    <row r="67" spans="1:1" hidden="1" x14ac:dyDescent="0.2">
      <c r="A67" s="2"/>
    </row>
    <row r="68" spans="1:1" hidden="1" x14ac:dyDescent="0.2">
      <c r="A68" s="2"/>
    </row>
    <row r="69" spans="1:1" hidden="1" x14ac:dyDescent="0.2"/>
    <row r="70" spans="1:1" hidden="1" x14ac:dyDescent="0.2"/>
    <row r="71" spans="1:1" hidden="1" x14ac:dyDescent="0.2"/>
    <row r="72" spans="1:1" hidden="1" x14ac:dyDescent="0.2"/>
    <row r="73" spans="1:1" hidden="1" x14ac:dyDescent="0.2"/>
    <row r="74" spans="1:1" hidden="1" x14ac:dyDescent="0.2"/>
    <row r="75" spans="1:1" hidden="1" x14ac:dyDescent="0.2"/>
    <row r="76" spans="1:1" hidden="1" x14ac:dyDescent="0.2"/>
    <row r="77" spans="1:1" hidden="1" x14ac:dyDescent="0.2"/>
    <row r="78" spans="1:1" hidden="1" x14ac:dyDescent="0.2"/>
    <row r="79" spans="1:1" hidden="1" x14ac:dyDescent="0.2"/>
    <row r="80" spans="1:1" hidden="1" x14ac:dyDescent="0.2"/>
    <row r="81" hidden="1" x14ac:dyDescent="0.2"/>
  </sheetData>
  <phoneticPr fontId="0" type="noConversion"/>
  <pageMargins left="0.75" right="0.75" top="1" bottom="1"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7"/>
  <sheetViews>
    <sheetView tabSelected="1" zoomScale="90" zoomScaleNormal="90" zoomScalePageLayoutView="90" workbookViewId="0">
      <selection activeCell="D28" sqref="D28"/>
    </sheetView>
  </sheetViews>
  <sheetFormatPr defaultColWidth="8.85546875" defaultRowHeight="12" x14ac:dyDescent="0.2"/>
  <cols>
    <col min="1" max="1" width="43" style="124" customWidth="1"/>
    <col min="2" max="2" width="14.7109375" style="126" customWidth="1"/>
    <col min="3" max="3" width="12" style="126" customWidth="1"/>
    <col min="4" max="4" width="11.28515625" style="126" customWidth="1"/>
    <col min="5" max="5" width="11.42578125" style="124" bestFit="1" customWidth="1"/>
    <col min="6" max="6" width="5.7109375" style="125" bestFit="1" customWidth="1"/>
    <col min="7" max="7" width="19.7109375" style="126" hidden="1" customWidth="1"/>
    <col min="8" max="10" width="9.140625" style="126" hidden="1" customWidth="1"/>
    <col min="11" max="11" width="18.7109375" style="126" hidden="1" customWidth="1"/>
    <col min="12" max="12" width="34.28515625" style="126" bestFit="1" customWidth="1"/>
    <col min="13" max="13" width="6" style="126" bestFit="1" customWidth="1"/>
    <col min="14" max="14" width="7.42578125" style="126" bestFit="1" customWidth="1"/>
    <col min="15" max="17" width="8.85546875" style="126"/>
    <col min="18" max="18" width="65.7109375" style="126" customWidth="1"/>
    <col min="19" max="16384" width="8.85546875" style="126"/>
  </cols>
  <sheetData>
    <row r="1" spans="1:18" ht="18" x14ac:dyDescent="0.25">
      <c r="A1" s="279" t="str">
        <f>Revenue!B1</f>
        <v>Name</v>
      </c>
      <c r="B1" s="280"/>
      <c r="C1" s="280"/>
      <c r="D1" s="280"/>
      <c r="E1" s="280"/>
      <c r="F1" s="280"/>
      <c r="G1" s="280"/>
      <c r="H1" s="280"/>
      <c r="I1" s="280"/>
      <c r="J1" s="280"/>
    </row>
    <row r="2" spans="1:18" x14ac:dyDescent="0.2">
      <c r="A2" s="123"/>
      <c r="B2" s="124"/>
      <c r="C2" s="124"/>
      <c r="D2" s="124"/>
      <c r="G2" s="124"/>
      <c r="H2" s="124"/>
      <c r="I2" s="124"/>
      <c r="J2" s="124"/>
    </row>
    <row r="3" spans="1:18" x14ac:dyDescent="0.2">
      <c r="A3" s="129" t="s">
        <v>280</v>
      </c>
      <c r="B3" s="192" t="s">
        <v>282</v>
      </c>
      <c r="C3" s="194" t="s">
        <v>18</v>
      </c>
      <c r="D3" s="195" t="s">
        <v>19</v>
      </c>
      <c r="E3" s="281" t="s">
        <v>39</v>
      </c>
      <c r="F3" s="282"/>
      <c r="G3" s="130"/>
      <c r="H3" s="124"/>
      <c r="I3" s="124"/>
      <c r="J3" s="124"/>
      <c r="L3" s="175" t="s">
        <v>272</v>
      </c>
    </row>
    <row r="4" spans="1:18" x14ac:dyDescent="0.2">
      <c r="A4" s="129"/>
      <c r="B4" s="130"/>
      <c r="C4" s="130"/>
      <c r="D4" s="130"/>
      <c r="E4" s="130"/>
      <c r="G4" s="124"/>
      <c r="H4" s="124"/>
      <c r="I4" s="124"/>
      <c r="J4" s="124"/>
    </row>
    <row r="5" spans="1:18" x14ac:dyDescent="0.2">
      <c r="A5" s="123" t="s">
        <v>110</v>
      </c>
      <c r="B5" s="130"/>
      <c r="C5" s="130"/>
      <c r="D5" s="130"/>
      <c r="E5" s="130"/>
      <c r="G5" s="124"/>
      <c r="H5" s="124"/>
      <c r="I5" s="124"/>
      <c r="J5" s="124"/>
      <c r="K5" s="127"/>
      <c r="M5" s="127"/>
      <c r="Q5" s="128"/>
    </row>
    <row r="6" spans="1:18" x14ac:dyDescent="0.2">
      <c r="A6" s="124" t="s">
        <v>50</v>
      </c>
      <c r="B6" s="132"/>
      <c r="C6" s="246"/>
      <c r="D6" s="246"/>
      <c r="E6" s="126"/>
      <c r="F6" s="126"/>
      <c r="I6" s="134"/>
      <c r="J6" s="134"/>
      <c r="Q6" s="128"/>
    </row>
    <row r="7" spans="1:18" x14ac:dyDescent="0.2">
      <c r="A7" s="124" t="s">
        <v>51</v>
      </c>
      <c r="B7" s="132"/>
      <c r="C7" s="247"/>
      <c r="D7" s="246"/>
      <c r="E7" s="136">
        <v>20</v>
      </c>
      <c r="F7" s="125" t="s">
        <v>40</v>
      </c>
      <c r="G7" s="137">
        <f>B7/E7</f>
        <v>0</v>
      </c>
      <c r="H7" s="138">
        <f t="shared" ref="H7:H12" si="0">G7/12</f>
        <v>0</v>
      </c>
      <c r="I7" s="134"/>
      <c r="J7" s="134"/>
      <c r="Q7" s="128"/>
    </row>
    <row r="8" spans="1:18" x14ac:dyDescent="0.2">
      <c r="A8" s="124" t="s">
        <v>226</v>
      </c>
      <c r="B8" s="132">
        <v>0</v>
      </c>
      <c r="C8" s="246"/>
      <c r="D8" s="246"/>
      <c r="E8" s="136">
        <v>7</v>
      </c>
      <c r="F8" s="125" t="s">
        <v>40</v>
      </c>
      <c r="G8" s="137">
        <f t="shared" ref="G8:G12" si="1">B8/E8</f>
        <v>0</v>
      </c>
      <c r="H8" s="138">
        <f t="shared" si="0"/>
        <v>0</v>
      </c>
      <c r="I8" s="134"/>
      <c r="J8" s="134"/>
      <c r="N8" s="139"/>
      <c r="O8" s="139"/>
      <c r="Q8" s="128"/>
    </row>
    <row r="9" spans="1:18" x14ac:dyDescent="0.2">
      <c r="A9" s="124" t="s">
        <v>49</v>
      </c>
      <c r="B9" s="132">
        <v>0</v>
      </c>
      <c r="C9" s="246"/>
      <c r="D9" s="246"/>
      <c r="E9" s="136">
        <v>7</v>
      </c>
      <c r="F9" s="125" t="s">
        <v>40</v>
      </c>
      <c r="G9" s="137">
        <f t="shared" si="1"/>
        <v>0</v>
      </c>
      <c r="H9" s="138">
        <f t="shared" si="0"/>
        <v>0</v>
      </c>
      <c r="I9" s="134"/>
      <c r="J9" s="134"/>
      <c r="K9" s="127"/>
      <c r="M9" s="127"/>
      <c r="N9" s="139"/>
      <c r="O9" s="139"/>
      <c r="Q9" s="128"/>
    </row>
    <row r="10" spans="1:18" x14ac:dyDescent="0.2">
      <c r="A10" s="124" t="s">
        <v>48</v>
      </c>
      <c r="B10" s="132">
        <v>0</v>
      </c>
      <c r="C10" s="246"/>
      <c r="D10" s="246"/>
      <c r="E10" s="136">
        <v>5</v>
      </c>
      <c r="F10" s="125" t="s">
        <v>40</v>
      </c>
      <c r="G10" s="137">
        <f t="shared" si="1"/>
        <v>0</v>
      </c>
      <c r="H10" s="138">
        <f t="shared" si="0"/>
        <v>0</v>
      </c>
      <c r="I10" s="134"/>
      <c r="J10" s="134"/>
      <c r="K10" s="127"/>
      <c r="M10" s="127"/>
      <c r="N10" s="139"/>
      <c r="O10" s="139"/>
      <c r="Q10" s="128"/>
      <c r="R10" s="127"/>
    </row>
    <row r="11" spans="1:18" x14ac:dyDescent="0.2">
      <c r="A11" s="124" t="s">
        <v>225</v>
      </c>
      <c r="B11" s="132">
        <v>0</v>
      </c>
      <c r="C11" s="246"/>
      <c r="D11" s="246"/>
      <c r="E11" s="136">
        <v>5</v>
      </c>
      <c r="F11" s="125" t="s">
        <v>40</v>
      </c>
      <c r="G11" s="137">
        <f t="shared" si="1"/>
        <v>0</v>
      </c>
      <c r="H11" s="138">
        <f t="shared" si="0"/>
        <v>0</v>
      </c>
      <c r="I11" s="134"/>
      <c r="J11" s="134"/>
      <c r="L11" s="149"/>
      <c r="Q11" s="128"/>
    </row>
    <row r="12" spans="1:18" ht="14.25" x14ac:dyDescent="0.35">
      <c r="A12" s="124" t="s">
        <v>52</v>
      </c>
      <c r="B12" s="145">
        <v>0</v>
      </c>
      <c r="C12" s="246"/>
      <c r="D12" s="246"/>
      <c r="E12" s="136">
        <v>5</v>
      </c>
      <c r="F12" s="125" t="s">
        <v>40</v>
      </c>
      <c r="G12" s="137">
        <f t="shared" si="1"/>
        <v>0</v>
      </c>
      <c r="H12" s="138">
        <f t="shared" si="0"/>
        <v>0</v>
      </c>
      <c r="I12" s="134"/>
      <c r="J12" s="134"/>
      <c r="L12" s="149"/>
      <c r="M12" s="128"/>
      <c r="Q12" s="128"/>
    </row>
    <row r="13" spans="1:18" x14ac:dyDescent="0.2">
      <c r="A13" s="123" t="s">
        <v>112</v>
      </c>
      <c r="B13" s="143">
        <f>SUM(B6:B12)</f>
        <v>0</v>
      </c>
      <c r="C13" s="248"/>
      <c r="D13" s="248"/>
      <c r="E13" s="133"/>
      <c r="I13" s="134"/>
      <c r="J13" s="134"/>
      <c r="L13" s="149"/>
      <c r="Q13" s="128"/>
    </row>
    <row r="14" spans="1:18" x14ac:dyDescent="0.2">
      <c r="A14" s="123"/>
      <c r="B14" s="143"/>
      <c r="C14" s="143"/>
      <c r="D14" s="249"/>
      <c r="E14" s="133"/>
      <c r="G14" s="144"/>
      <c r="H14" s="138">
        <f>SUM(H7:H12)</f>
        <v>0</v>
      </c>
      <c r="I14" s="134"/>
      <c r="J14" s="134"/>
      <c r="L14" s="149"/>
      <c r="Q14" s="128"/>
    </row>
    <row r="15" spans="1:18" x14ac:dyDescent="0.2">
      <c r="A15" s="150" t="s">
        <v>76</v>
      </c>
      <c r="B15" s="182">
        <v>0</v>
      </c>
      <c r="C15" s="182"/>
      <c r="D15" s="250">
        <f>C15*12</f>
        <v>0</v>
      </c>
      <c r="E15" s="147"/>
      <c r="G15" s="124"/>
      <c r="H15" s="124"/>
      <c r="I15" s="124"/>
      <c r="J15" s="124"/>
      <c r="L15" s="149"/>
      <c r="Q15" s="128"/>
    </row>
    <row r="16" spans="1:18" x14ac:dyDescent="0.2">
      <c r="A16" s="150" t="s">
        <v>294</v>
      </c>
      <c r="B16" s="182">
        <v>0</v>
      </c>
      <c r="C16" s="182">
        <v>0</v>
      </c>
      <c r="D16" s="250">
        <f>C16*12</f>
        <v>0</v>
      </c>
      <c r="E16" s="147"/>
      <c r="G16" s="124"/>
      <c r="H16" s="124"/>
      <c r="I16" s="124"/>
      <c r="J16" s="124"/>
      <c r="L16" s="149"/>
      <c r="Q16" s="128"/>
    </row>
    <row r="17" spans="1:17" x14ac:dyDescent="0.2">
      <c r="A17" s="198" t="s">
        <v>290</v>
      </c>
      <c r="B17" s="257">
        <f>+(+B15+B16)*E17</f>
        <v>0</v>
      </c>
      <c r="C17" s="257">
        <f>+(+C15+C16)*E17</f>
        <v>0</v>
      </c>
      <c r="D17" s="251">
        <f>+C17*12</f>
        <v>0</v>
      </c>
      <c r="E17" s="196">
        <v>7.6499999999999999E-2</v>
      </c>
      <c r="G17" s="124"/>
      <c r="H17" s="124"/>
      <c r="I17" s="124"/>
      <c r="J17" s="124"/>
      <c r="K17" s="127"/>
      <c r="M17" s="127"/>
      <c r="Q17" s="128"/>
    </row>
    <row r="18" spans="1:17" x14ac:dyDescent="0.2">
      <c r="A18" s="197" t="s">
        <v>291</v>
      </c>
      <c r="B18" s="242"/>
      <c r="C18" s="242"/>
      <c r="D18" s="252">
        <f>+C18*12</f>
        <v>0</v>
      </c>
      <c r="E18" s="147"/>
      <c r="G18" s="124"/>
      <c r="H18" s="124"/>
      <c r="I18" s="124"/>
      <c r="J18" s="124"/>
      <c r="Q18" s="128"/>
    </row>
    <row r="19" spans="1:17" x14ac:dyDescent="0.2">
      <c r="A19" s="127" t="s">
        <v>17</v>
      </c>
      <c r="B19" s="199">
        <f>SUM(B15:B18)</f>
        <v>0</v>
      </c>
      <c r="C19" s="200">
        <f>SUM(C15:C18)</f>
        <v>0</v>
      </c>
      <c r="D19" s="253">
        <f>C19*12</f>
        <v>0</v>
      </c>
      <c r="E19" s="147"/>
      <c r="G19" s="124"/>
      <c r="H19" s="124"/>
      <c r="I19" s="124"/>
      <c r="J19" s="124"/>
      <c r="K19" s="127"/>
      <c r="N19" s="154"/>
      <c r="O19" s="154"/>
      <c r="Q19" s="128"/>
    </row>
    <row r="20" spans="1:17" x14ac:dyDescent="0.2">
      <c r="A20" s="127"/>
      <c r="B20" s="132"/>
      <c r="C20" s="148"/>
      <c r="D20" s="254"/>
      <c r="E20" s="147"/>
      <c r="G20" s="124"/>
      <c r="H20" s="124"/>
      <c r="I20" s="124"/>
      <c r="J20" s="124"/>
      <c r="Q20" s="128"/>
    </row>
    <row r="21" spans="1:17" x14ac:dyDescent="0.2">
      <c r="A21" s="264" t="s">
        <v>274</v>
      </c>
      <c r="B21" s="132"/>
      <c r="C21" s="132">
        <v>0</v>
      </c>
      <c r="D21" s="250">
        <f t="shared" ref="D21:D26" si="2">C21*12</f>
        <v>0</v>
      </c>
      <c r="E21" s="147"/>
      <c r="G21" s="124"/>
      <c r="H21" s="124"/>
      <c r="I21" s="124"/>
      <c r="J21" s="124"/>
      <c r="Q21" s="128"/>
    </row>
    <row r="22" spans="1:17" x14ac:dyDescent="0.2">
      <c r="A22" s="264" t="s">
        <v>275</v>
      </c>
      <c r="B22" s="132"/>
      <c r="C22" s="132">
        <v>0</v>
      </c>
      <c r="D22" s="250">
        <f t="shared" si="2"/>
        <v>0</v>
      </c>
      <c r="E22" s="147"/>
      <c r="G22" s="124"/>
      <c r="H22" s="124"/>
      <c r="I22" s="124"/>
      <c r="J22" s="124"/>
      <c r="Q22" s="128"/>
    </row>
    <row r="23" spans="1:17" x14ac:dyDescent="0.2">
      <c r="A23" s="264" t="s">
        <v>276</v>
      </c>
      <c r="B23" s="132"/>
      <c r="C23" s="132"/>
      <c r="D23" s="250">
        <f t="shared" si="2"/>
        <v>0</v>
      </c>
      <c r="E23" s="147"/>
      <c r="G23" s="124"/>
      <c r="H23" s="124"/>
      <c r="I23" s="124"/>
      <c r="J23" s="124"/>
      <c r="Q23" s="128"/>
    </row>
    <row r="24" spans="1:17" x14ac:dyDescent="0.2">
      <c r="A24" s="264" t="s">
        <v>277</v>
      </c>
      <c r="B24" s="132"/>
      <c r="C24" s="132"/>
      <c r="D24" s="250">
        <f t="shared" si="2"/>
        <v>0</v>
      </c>
      <c r="E24" s="147"/>
      <c r="G24" s="124"/>
      <c r="H24" s="144"/>
      <c r="I24" s="144"/>
      <c r="J24" s="144"/>
      <c r="K24" s="127"/>
      <c r="Q24" s="128"/>
    </row>
    <row r="25" spans="1:17" x14ac:dyDescent="0.2">
      <c r="A25" s="264" t="s">
        <v>278</v>
      </c>
      <c r="B25" s="132"/>
      <c r="C25" s="132"/>
      <c r="D25" s="250">
        <f t="shared" si="2"/>
        <v>0</v>
      </c>
      <c r="E25" s="147"/>
      <c r="G25" s="124"/>
      <c r="H25" s="144"/>
      <c r="I25" s="144"/>
      <c r="J25" s="144"/>
      <c r="Q25" s="128"/>
    </row>
    <row r="26" spans="1:17" x14ac:dyDescent="0.2">
      <c r="A26" s="264" t="s">
        <v>279</v>
      </c>
      <c r="B26" s="132"/>
      <c r="C26" s="132"/>
      <c r="D26" s="250">
        <f t="shared" si="2"/>
        <v>0</v>
      </c>
      <c r="E26" s="147"/>
      <c r="G26" s="144"/>
      <c r="H26" s="150"/>
      <c r="I26" s="150"/>
      <c r="J26" s="150"/>
      <c r="Q26" s="128"/>
    </row>
    <row r="27" spans="1:17" x14ac:dyDescent="0.2">
      <c r="A27" s="150" t="s">
        <v>285</v>
      </c>
      <c r="B27" s="201"/>
      <c r="C27" s="203"/>
      <c r="D27" s="252"/>
      <c r="E27" s="281" t="s">
        <v>256</v>
      </c>
      <c r="F27" s="282"/>
      <c r="G27" s="144"/>
      <c r="H27" s="150"/>
      <c r="I27" s="150"/>
      <c r="J27" s="150"/>
      <c r="Q27" s="128"/>
    </row>
    <row r="28" spans="1:17" x14ac:dyDescent="0.2">
      <c r="A28" s="123" t="s">
        <v>21</v>
      </c>
      <c r="B28" s="202">
        <f>SUM(B21:B27)</f>
        <v>0</v>
      </c>
      <c r="C28" s="202">
        <f>SUM(C21:C27)</f>
        <v>0</v>
      </c>
      <c r="D28" s="255">
        <f>SUM(D21:D27)</f>
        <v>0</v>
      </c>
      <c r="E28" s="151">
        <v>10</v>
      </c>
      <c r="F28" s="125" t="s">
        <v>40</v>
      </c>
      <c r="G28" s="152"/>
      <c r="H28" s="153">
        <f>IF(E28=0,0,((B28-B27)/E28))</f>
        <v>0</v>
      </c>
      <c r="I28" s="153">
        <f>H28/12</f>
        <v>0</v>
      </c>
      <c r="J28" s="150" t="s">
        <v>233</v>
      </c>
      <c r="K28" s="127"/>
      <c r="Q28" s="128"/>
    </row>
    <row r="29" spans="1:17" x14ac:dyDescent="0.2">
      <c r="B29" s="124"/>
      <c r="C29" s="124"/>
      <c r="D29" s="256"/>
      <c r="G29" s="144"/>
      <c r="H29" s="150"/>
      <c r="I29" s="150"/>
      <c r="J29" s="150"/>
      <c r="Q29" s="128"/>
    </row>
    <row r="30" spans="1:17" x14ac:dyDescent="0.2">
      <c r="A30" s="123" t="s">
        <v>283</v>
      </c>
      <c r="B30" s="155">
        <f>+B19+B28+B13</f>
        <v>0</v>
      </c>
      <c r="C30" s="148">
        <f>+C19+C28</f>
        <v>0</v>
      </c>
      <c r="D30" s="254">
        <f>C30*12</f>
        <v>0</v>
      </c>
      <c r="G30" s="124"/>
      <c r="H30" s="150"/>
      <c r="I30" s="153">
        <f>SUM(I28:I29)</f>
        <v>0</v>
      </c>
      <c r="J30" s="150"/>
      <c r="Q30" s="128"/>
    </row>
    <row r="31" spans="1:17" x14ac:dyDescent="0.2">
      <c r="A31" s="126"/>
      <c r="B31" s="209"/>
      <c r="E31" s="126"/>
      <c r="F31" s="126"/>
    </row>
    <row r="32" spans="1:17" x14ac:dyDescent="0.2">
      <c r="A32" s="207" t="s">
        <v>286</v>
      </c>
      <c r="B32" s="120">
        <v>0</v>
      </c>
      <c r="C32" s="208"/>
      <c r="E32" s="126"/>
      <c r="F32" s="126"/>
    </row>
    <row r="33" spans="1:11" x14ac:dyDescent="0.2">
      <c r="A33" s="207" t="s">
        <v>287</v>
      </c>
      <c r="B33" s="120">
        <v>0</v>
      </c>
      <c r="C33" s="208"/>
      <c r="E33" s="126"/>
      <c r="F33" s="126"/>
    </row>
    <row r="34" spans="1:11" x14ac:dyDescent="0.2">
      <c r="A34" s="207" t="s">
        <v>288</v>
      </c>
      <c r="B34" s="120">
        <v>0</v>
      </c>
      <c r="C34" s="208"/>
      <c r="E34" s="126"/>
      <c r="F34" s="126"/>
      <c r="K34" s="127"/>
    </row>
    <row r="35" spans="1:11" x14ac:dyDescent="0.2">
      <c r="A35" s="207" t="s">
        <v>289</v>
      </c>
      <c r="B35" s="120">
        <v>0</v>
      </c>
      <c r="C35" s="208"/>
      <c r="E35" s="126"/>
      <c r="G35" s="124"/>
      <c r="H35" s="150"/>
      <c r="I35" s="150"/>
      <c r="J35" s="150"/>
    </row>
    <row r="36" spans="1:11" x14ac:dyDescent="0.2">
      <c r="A36" s="126"/>
      <c r="B36" s="210"/>
      <c r="E36" s="126"/>
      <c r="G36" s="124"/>
      <c r="H36" s="124"/>
      <c r="I36" s="124"/>
      <c r="J36" s="124"/>
    </row>
    <row r="37" spans="1:11" x14ac:dyDescent="0.2">
      <c r="A37" s="126" t="s">
        <v>251</v>
      </c>
      <c r="B37" s="245">
        <v>0.25</v>
      </c>
      <c r="E37" s="126"/>
      <c r="F37" s="126"/>
      <c r="G37" s="124"/>
      <c r="H37" s="124"/>
      <c r="I37" s="124"/>
      <c r="J37" s="124"/>
    </row>
    <row r="38" spans="1:11" x14ac:dyDescent="0.2">
      <c r="A38" s="126"/>
      <c r="B38" s="139"/>
      <c r="C38" s="139"/>
      <c r="E38" s="126"/>
      <c r="F38" s="126"/>
    </row>
    <row r="39" spans="1:11" x14ac:dyDescent="0.2">
      <c r="A39" s="127" t="s">
        <v>284</v>
      </c>
      <c r="B39" s="209"/>
      <c r="C39" s="139"/>
      <c r="E39" s="126"/>
      <c r="F39" s="126"/>
    </row>
    <row r="40" spans="1:11" x14ac:dyDescent="0.2">
      <c r="A40" s="207" t="s">
        <v>6</v>
      </c>
      <c r="B40" s="121"/>
      <c r="C40" s="258">
        <f>IF(B40=0,0,B40/B30)</f>
        <v>0</v>
      </c>
      <c r="D40" s="139"/>
      <c r="E40" s="126"/>
      <c r="F40" s="126"/>
    </row>
    <row r="41" spans="1:11" x14ac:dyDescent="0.2">
      <c r="A41" s="207" t="s">
        <v>281</v>
      </c>
      <c r="B41" s="122"/>
      <c r="C41" s="212"/>
      <c r="D41" s="139"/>
      <c r="E41" s="126"/>
      <c r="F41" s="156"/>
    </row>
    <row r="42" spans="1:11" x14ac:dyDescent="0.2">
      <c r="A42" s="149" t="s">
        <v>136</v>
      </c>
      <c r="B42" s="259">
        <f>B30-B40-B41</f>
        <v>0</v>
      </c>
      <c r="C42" s="158"/>
      <c r="D42" s="157"/>
      <c r="E42" s="126"/>
      <c r="F42" s="126"/>
    </row>
    <row r="43" spans="1:11" x14ac:dyDescent="0.2">
      <c r="A43" s="127"/>
      <c r="B43" s="139"/>
      <c r="C43" s="158"/>
      <c r="D43" s="193"/>
      <c r="E43" s="126"/>
      <c r="F43" s="126"/>
    </row>
    <row r="44" spans="1:11" x14ac:dyDescent="0.2">
      <c r="A44" s="126" t="s">
        <v>8</v>
      </c>
      <c r="B44" s="157">
        <f>B42</f>
        <v>0</v>
      </c>
      <c r="C44" s="160"/>
      <c r="D44" s="158"/>
      <c r="E44" s="126"/>
      <c r="F44" s="126"/>
    </row>
    <row r="45" spans="1:11" x14ac:dyDescent="0.2">
      <c r="A45" s="126" t="s">
        <v>10</v>
      </c>
      <c r="B45" s="141">
        <v>6.25E-2</v>
      </c>
      <c r="C45" s="139"/>
      <c r="D45" s="158"/>
      <c r="E45" s="126"/>
      <c r="F45" s="126"/>
    </row>
    <row r="46" spans="1:11" x14ac:dyDescent="0.2">
      <c r="A46" s="126" t="s">
        <v>12</v>
      </c>
      <c r="B46" s="151">
        <v>60</v>
      </c>
      <c r="C46" s="156"/>
      <c r="D46" s="160"/>
      <c r="E46" s="126"/>
      <c r="F46" s="126"/>
    </row>
    <row r="47" spans="1:11" x14ac:dyDescent="0.2">
      <c r="A47" s="126" t="s">
        <v>137</v>
      </c>
      <c r="B47" s="260">
        <f>ABS(PMT(B45/12,B46,B44))</f>
        <v>0</v>
      </c>
      <c r="C47" s="139"/>
      <c r="D47" s="139"/>
      <c r="E47" s="126"/>
      <c r="F47" s="126"/>
    </row>
    <row r="48" spans="1:11" x14ac:dyDescent="0.2">
      <c r="A48" s="126"/>
      <c r="D48" s="156"/>
      <c r="E48" s="126"/>
      <c r="F48" s="126"/>
    </row>
    <row r="49" spans="1:6" x14ac:dyDescent="0.2">
      <c r="A49" s="126"/>
      <c r="D49" s="139"/>
      <c r="E49" s="126"/>
      <c r="F49" s="126"/>
    </row>
    <row r="50" spans="1:6" x14ac:dyDescent="0.2">
      <c r="C50" s="139"/>
      <c r="D50" s="139"/>
      <c r="E50" s="126"/>
      <c r="F50" s="126"/>
    </row>
    <row r="51" spans="1:6" x14ac:dyDescent="0.2">
      <c r="F51" s="126"/>
    </row>
    <row r="52" spans="1:6" x14ac:dyDescent="0.2">
      <c r="F52" s="126"/>
    </row>
    <row r="53" spans="1:6" x14ac:dyDescent="0.2">
      <c r="F53" s="126"/>
    </row>
    <row r="54" spans="1:6" x14ac:dyDescent="0.2">
      <c r="F54" s="126"/>
    </row>
    <row r="55" spans="1:6" x14ac:dyDescent="0.2">
      <c r="F55" s="126"/>
    </row>
    <row r="56" spans="1:6" x14ac:dyDescent="0.2">
      <c r="F56" s="126"/>
    </row>
    <row r="57" spans="1:6" hidden="1" x14ac:dyDescent="0.2">
      <c r="F57" s="126"/>
    </row>
    <row r="58" spans="1:6" hidden="1" x14ac:dyDescent="0.2">
      <c r="F58" s="126"/>
    </row>
    <row r="59" spans="1:6" hidden="1" x14ac:dyDescent="0.2"/>
    <row r="60" spans="1:6" hidden="1" x14ac:dyDescent="0.2"/>
    <row r="61" spans="1:6" hidden="1" x14ac:dyDescent="0.2"/>
    <row r="62" spans="1:6" hidden="1" x14ac:dyDescent="0.2"/>
    <row r="63" spans="1:6" hidden="1" x14ac:dyDescent="0.2"/>
    <row r="65" hidden="1" x14ac:dyDescent="0.2"/>
    <row r="66" hidden="1" x14ac:dyDescent="0.2"/>
    <row r="67" hidden="1" x14ac:dyDescent="0.2"/>
  </sheetData>
  <mergeCells count="3">
    <mergeCell ref="A1:J1"/>
    <mergeCell ref="E3:F3"/>
    <mergeCell ref="E27:F27"/>
  </mergeCells>
  <phoneticPr fontId="0" type="noConversion"/>
  <pageMargins left="0.75" right="0.75" top="1" bottom="1" header="0.5" footer="0.5"/>
  <pageSetup orientation="portrait" blackAndWhite="1" horizontalDpi="300" verticalDpi="300"/>
  <headerFooter alignWithMargins="0"/>
  <ignoredErrors>
    <ignoredError sqref="D17 D18" unlockedFormula="1"/>
  </ignoredErrors>
  <legacy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workbookViewId="0">
      <selection activeCell="F34" sqref="F34"/>
    </sheetView>
  </sheetViews>
  <sheetFormatPr defaultColWidth="8.85546875" defaultRowHeight="12" x14ac:dyDescent="0.2"/>
  <cols>
    <col min="1" max="1" width="2.7109375" style="2" customWidth="1"/>
    <col min="2" max="2" width="27.85546875" style="2" customWidth="1"/>
    <col min="3" max="3" width="6.7109375" style="2" customWidth="1"/>
    <col min="4" max="4" width="20.42578125" style="2" customWidth="1"/>
    <col min="5" max="5" width="9.7109375" style="2" customWidth="1"/>
    <col min="6" max="6" width="21" style="2" customWidth="1"/>
    <col min="7" max="7" width="12.7109375" style="2" customWidth="1"/>
    <col min="8" max="16384" width="8.85546875" style="2"/>
  </cols>
  <sheetData>
    <row r="1" spans="1:7" x14ac:dyDescent="0.2">
      <c r="A1" s="1" t="str">
        <f>Expenses!A1</f>
        <v>Name</v>
      </c>
    </row>
    <row r="3" spans="1:7" x14ac:dyDescent="0.2">
      <c r="A3" s="45" t="s">
        <v>197</v>
      </c>
      <c r="B3" s="37"/>
      <c r="C3" s="37"/>
      <c r="D3" s="37"/>
      <c r="E3" s="37"/>
      <c r="F3" s="37"/>
      <c r="G3" s="35"/>
    </row>
    <row r="4" spans="1:7" x14ac:dyDescent="0.2">
      <c r="A4" s="57"/>
      <c r="B4" s="57"/>
      <c r="C4" s="57"/>
      <c r="D4" s="48" t="s">
        <v>179</v>
      </c>
      <c r="E4" s="57"/>
      <c r="F4" s="48" t="s">
        <v>183</v>
      </c>
      <c r="G4" s="35"/>
    </row>
    <row r="5" spans="1:7" x14ac:dyDescent="0.2">
      <c r="A5" s="47" t="s">
        <v>118</v>
      </c>
      <c r="B5" s="57"/>
      <c r="C5" s="57"/>
      <c r="D5" s="57"/>
      <c r="E5" s="57"/>
      <c r="F5" s="57"/>
      <c r="G5" s="35"/>
    </row>
    <row r="6" spans="1:7" x14ac:dyDescent="0.2">
      <c r="D6" s="7"/>
    </row>
    <row r="7" spans="1:7" x14ac:dyDescent="0.2">
      <c r="A7" s="50" t="s">
        <v>106</v>
      </c>
      <c r="B7" s="58"/>
      <c r="D7" s="7"/>
    </row>
    <row r="8" spans="1:7" x14ac:dyDescent="0.2">
      <c r="A8" s="50"/>
      <c r="B8" s="58" t="s">
        <v>107</v>
      </c>
      <c r="D8" s="67">
        <f>'Yr 2 Balance Sheet'!F8</f>
        <v>0</v>
      </c>
      <c r="F8" s="7">
        <f>'Yr 3 Cash Flow Statement'!N43</f>
        <v>0</v>
      </c>
    </row>
    <row r="9" spans="1:7" x14ac:dyDescent="0.2">
      <c r="A9" s="1"/>
      <c r="B9" s="23" t="s">
        <v>119</v>
      </c>
      <c r="D9" s="67">
        <f>'Yr 2 Balance Sheet'!F9</f>
        <v>0</v>
      </c>
      <c r="F9" s="7">
        <f>D9+'Yr 3 Income Statement'!O13-'Yr 3 Cash Flow Statement'!O19</f>
        <v>0</v>
      </c>
    </row>
    <row r="10" spans="1:7" x14ac:dyDescent="0.2">
      <c r="A10" s="1"/>
      <c r="B10" s="23" t="s">
        <v>108</v>
      </c>
      <c r="D10" s="67">
        <f>'Yr 2 Balance Sheet'!F10</f>
        <v>0</v>
      </c>
      <c r="F10" s="7">
        <f>'Yr 3 Balance Sheet'!D10</f>
        <v>0</v>
      </c>
    </row>
    <row r="11" spans="1:7" x14ac:dyDescent="0.2">
      <c r="A11" s="1"/>
      <c r="B11" s="23" t="s">
        <v>120</v>
      </c>
      <c r="D11" s="67">
        <f>'Yr 2 Balance Sheet'!F11</f>
        <v>0</v>
      </c>
      <c r="F11" s="7">
        <f>IF(D11='Current Balance Sheet'!B12,'Current Balance Sheet'!B12,D11-Expenses!H28)</f>
        <v>0</v>
      </c>
    </row>
    <row r="12" spans="1:7" ht="14.25" x14ac:dyDescent="0.35">
      <c r="A12" s="1"/>
      <c r="B12" s="23" t="s">
        <v>121</v>
      </c>
      <c r="D12" s="60">
        <f>'Yr 2 Balance Sheet'!F12</f>
        <v>0</v>
      </c>
      <c r="F12" s="27">
        <f>IF(D12='Current Balance Sheet'!B13,'Current Balance Sheet'!B13,D12-Expenses!H29)</f>
        <v>0</v>
      </c>
    </row>
    <row r="13" spans="1:7" x14ac:dyDescent="0.2">
      <c r="A13" s="1" t="s">
        <v>109</v>
      </c>
      <c r="B13" s="23"/>
      <c r="D13" s="25">
        <f>SUM(D8:D12)</f>
        <v>0</v>
      </c>
      <c r="F13" s="7">
        <f>SUM(F8:F12)</f>
        <v>0</v>
      </c>
    </row>
    <row r="14" spans="1:7" x14ac:dyDescent="0.2">
      <c r="A14" s="1"/>
      <c r="B14" s="23"/>
      <c r="D14" s="7"/>
      <c r="F14" s="7"/>
    </row>
    <row r="15" spans="1:7" x14ac:dyDescent="0.2">
      <c r="A15" s="1" t="s">
        <v>110</v>
      </c>
      <c r="B15" s="23"/>
      <c r="D15" s="7"/>
      <c r="F15" s="7"/>
    </row>
    <row r="16" spans="1:7" x14ac:dyDescent="0.2">
      <c r="A16" s="1"/>
      <c r="B16" s="23" t="s">
        <v>111</v>
      </c>
      <c r="D16" s="67">
        <f>'Yr 2 Balance Sheet'!F16</f>
        <v>0</v>
      </c>
      <c r="F16" s="7">
        <f>D16</f>
        <v>0</v>
      </c>
    </row>
    <row r="17" spans="1:7" x14ac:dyDescent="0.2">
      <c r="A17" s="1"/>
      <c r="B17" s="23" t="s">
        <v>1</v>
      </c>
      <c r="D17" s="67">
        <f>'Yr 2 Balance Sheet'!F17</f>
        <v>0</v>
      </c>
      <c r="F17" s="7">
        <f>D17</f>
        <v>0</v>
      </c>
    </row>
    <row r="18" spans="1:7" x14ac:dyDescent="0.2">
      <c r="A18" s="1"/>
      <c r="B18" s="23" t="s">
        <v>2</v>
      </c>
      <c r="D18" s="67">
        <f>'Yr 2 Balance Sheet'!F18</f>
        <v>0</v>
      </c>
      <c r="F18" s="7">
        <f>D18</f>
        <v>0</v>
      </c>
    </row>
    <row r="19" spans="1:7" x14ac:dyDescent="0.2">
      <c r="A19" s="1"/>
      <c r="B19" s="23" t="s">
        <v>4</v>
      </c>
      <c r="D19" s="67">
        <f>'Yr 2 Balance Sheet'!F19</f>
        <v>0</v>
      </c>
      <c r="F19" s="7">
        <f>D19</f>
        <v>0</v>
      </c>
    </row>
    <row r="20" spans="1:7" x14ac:dyDescent="0.2">
      <c r="A20" s="1"/>
      <c r="B20" s="23" t="s">
        <v>3</v>
      </c>
      <c r="D20" s="67">
        <f>'Yr 2 Balance Sheet'!F20</f>
        <v>0</v>
      </c>
      <c r="F20" s="7">
        <f>D20</f>
        <v>0</v>
      </c>
    </row>
    <row r="21" spans="1:7" x14ac:dyDescent="0.2">
      <c r="A21" s="1"/>
      <c r="B21" s="23" t="s">
        <v>122</v>
      </c>
      <c r="D21" s="60">
        <f>'Yr 2 Balance Sheet'!F21</f>
        <v>0</v>
      </c>
      <c r="F21" s="69">
        <f>D21+'Yr 3 Cash Flow Statement'!O23</f>
        <v>0</v>
      </c>
    </row>
    <row r="22" spans="1:7" x14ac:dyDescent="0.2">
      <c r="A22" s="1" t="s">
        <v>112</v>
      </c>
      <c r="B22" s="23"/>
      <c r="D22" s="25">
        <f>SUM(D16:D21)</f>
        <v>0</v>
      </c>
      <c r="F22" s="7">
        <f>SUM(F16:F21)</f>
        <v>0</v>
      </c>
    </row>
    <row r="23" spans="1:7" x14ac:dyDescent="0.2">
      <c r="A23" s="1"/>
      <c r="B23" s="23"/>
      <c r="D23" s="7"/>
      <c r="F23" s="7"/>
    </row>
    <row r="24" spans="1:7" x14ac:dyDescent="0.2">
      <c r="A24" s="1" t="s">
        <v>113</v>
      </c>
      <c r="B24" s="23"/>
      <c r="D24" s="7">
        <f>'Yr 2 Balance Sheet'!F24</f>
        <v>0</v>
      </c>
      <c r="F24" s="7">
        <f>D24+'Yr 3 Income Statement'!O41</f>
        <v>0</v>
      </c>
    </row>
    <row r="25" spans="1:7" x14ac:dyDescent="0.2">
      <c r="A25" s="1"/>
      <c r="B25" s="23"/>
      <c r="D25" s="7"/>
      <c r="F25" s="7"/>
    </row>
    <row r="26" spans="1:7" ht="12.75" thickBot="1" x14ac:dyDescent="0.25">
      <c r="A26" s="1" t="s">
        <v>53</v>
      </c>
      <c r="B26" s="23"/>
      <c r="D26" s="38">
        <f>D13+D22-D24</f>
        <v>0</v>
      </c>
      <c r="F26" s="38">
        <f>INT(F13+F22-F24)</f>
        <v>0</v>
      </c>
    </row>
    <row r="27" spans="1:7" ht="12.75" thickTop="1" x14ac:dyDescent="0.2">
      <c r="A27" s="1"/>
      <c r="B27" s="23"/>
    </row>
    <row r="28" spans="1:7" x14ac:dyDescent="0.2">
      <c r="A28" s="1"/>
      <c r="B28" s="23"/>
      <c r="G28" s="35"/>
    </row>
    <row r="29" spans="1:7" x14ac:dyDescent="0.2">
      <c r="A29" s="1"/>
      <c r="B29" s="23"/>
      <c r="G29" s="35"/>
    </row>
    <row r="30" spans="1:7" x14ac:dyDescent="0.2">
      <c r="A30" s="47" t="s">
        <v>114</v>
      </c>
      <c r="B30" s="59"/>
      <c r="C30" s="57"/>
      <c r="D30" s="57"/>
      <c r="E30" s="57"/>
      <c r="F30" s="57"/>
      <c r="G30" s="35"/>
    </row>
    <row r="31" spans="1:7" x14ac:dyDescent="0.2">
      <c r="A31" s="50" t="s">
        <v>115</v>
      </c>
      <c r="B31" s="58"/>
      <c r="G31" s="35"/>
    </row>
    <row r="32" spans="1:7" x14ac:dyDescent="0.2">
      <c r="A32" s="1"/>
      <c r="B32" s="23" t="s">
        <v>123</v>
      </c>
      <c r="D32" s="67">
        <f>'Yr 2 Balance Sheet'!F32</f>
        <v>0</v>
      </c>
      <c r="F32" s="7">
        <f>D32</f>
        <v>0</v>
      </c>
    </row>
    <row r="33" spans="1:7" x14ac:dyDescent="0.2">
      <c r="A33" s="1"/>
      <c r="B33" s="23" t="s">
        <v>124</v>
      </c>
      <c r="D33" s="67">
        <f>'Yr 2 Balance Sheet'!F33</f>
        <v>0</v>
      </c>
      <c r="F33" s="7">
        <f>D33-((Expenses!B47*12)-'Yr 3 Income Statement'!O45)</f>
        <v>0</v>
      </c>
    </row>
    <row r="34" spans="1:7" x14ac:dyDescent="0.2">
      <c r="A34" s="1" t="s">
        <v>58</v>
      </c>
      <c r="B34" s="23"/>
      <c r="D34" s="7">
        <f>SUM(D32:D33)</f>
        <v>0</v>
      </c>
      <c r="F34" s="7">
        <f>SUM(F32:F33)</f>
        <v>0</v>
      </c>
    </row>
    <row r="35" spans="1:7" x14ac:dyDescent="0.2">
      <c r="A35" s="1"/>
      <c r="B35" s="23"/>
      <c r="D35" s="7"/>
      <c r="F35" s="7"/>
    </row>
    <row r="36" spans="1:7" x14ac:dyDescent="0.2">
      <c r="A36" s="50" t="s">
        <v>116</v>
      </c>
      <c r="B36" s="58"/>
      <c r="D36" s="7"/>
      <c r="F36" s="7"/>
    </row>
    <row r="37" spans="1:7" x14ac:dyDescent="0.2">
      <c r="A37" s="1"/>
      <c r="B37" s="23" t="s">
        <v>125</v>
      </c>
      <c r="D37" s="67">
        <f>'Yr 2 Balance Sheet'!F37</f>
        <v>0</v>
      </c>
      <c r="F37" s="7">
        <f>D37</f>
        <v>0</v>
      </c>
    </row>
    <row r="38" spans="1:7" ht="14.25" x14ac:dyDescent="0.35">
      <c r="A38" s="1"/>
      <c r="B38" s="23" t="s">
        <v>126</v>
      </c>
      <c r="D38" s="60">
        <f>'Yr 2 Balance Sheet'!F38</f>
        <v>0</v>
      </c>
      <c r="F38" s="27">
        <f>D38+'Yr 3 Income Statement'!O52</f>
        <v>0</v>
      </c>
    </row>
    <row r="39" spans="1:7" x14ac:dyDescent="0.2">
      <c r="A39" s="1" t="s">
        <v>61</v>
      </c>
      <c r="B39" s="23"/>
      <c r="D39" s="7">
        <f>SUM(D37:D38)</f>
        <v>0</v>
      </c>
      <c r="F39" s="7">
        <f>SUM(F37:F38)</f>
        <v>0</v>
      </c>
    </row>
    <row r="40" spans="1:7" x14ac:dyDescent="0.2">
      <c r="A40" s="1"/>
      <c r="B40" s="23"/>
      <c r="D40" s="7"/>
      <c r="F40" s="7"/>
    </row>
    <row r="41" spans="1:7" ht="12.75" thickBot="1" x14ac:dyDescent="0.25">
      <c r="A41" s="1" t="s">
        <v>117</v>
      </c>
      <c r="B41" s="23"/>
      <c r="D41" s="38">
        <f>+D34+D39</f>
        <v>0</v>
      </c>
      <c r="F41" s="38">
        <f>INT(F34+F39)</f>
        <v>0</v>
      </c>
    </row>
    <row r="42" spans="1:7" ht="12.75" thickTop="1" x14ac:dyDescent="0.2"/>
    <row r="44" spans="1:7" x14ac:dyDescent="0.2">
      <c r="F44" s="61" t="str">
        <f>IF((G44)&lt;&gt;0,"Statement Does Not Balance","Statement Balances")</f>
        <v>Statement Balances</v>
      </c>
      <c r="G44" s="73">
        <f>F26-F41</f>
        <v>0</v>
      </c>
    </row>
    <row r="46" spans="1:7" x14ac:dyDescent="0.2">
      <c r="F46" s="62"/>
    </row>
  </sheetData>
  <phoneticPr fontId="0" type="noConversion"/>
  <pageMargins left="2.64" right="0.75" top="1" bottom="1"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selection activeCell="B17" sqref="B17"/>
    </sheetView>
  </sheetViews>
  <sheetFormatPr defaultColWidth="8.85546875" defaultRowHeight="12" x14ac:dyDescent="0.2"/>
  <cols>
    <col min="1" max="1" width="46.140625" style="2" customWidth="1"/>
    <col min="2" max="2" width="16.42578125" style="7" customWidth="1"/>
    <col min="3" max="3" width="4.28515625" style="2" customWidth="1"/>
    <col min="4" max="4" width="14.7109375" style="2" customWidth="1"/>
    <col min="5" max="5" width="14.42578125" style="2" customWidth="1"/>
    <col min="6" max="16384" width="8.85546875" style="2"/>
  </cols>
  <sheetData>
    <row r="1" spans="1:5" x14ac:dyDescent="0.2">
      <c r="A1" s="1" t="str">
        <f>Expenses!A1</f>
        <v>Name</v>
      </c>
    </row>
    <row r="2" spans="1:5" x14ac:dyDescent="0.2">
      <c r="A2" s="1" t="s">
        <v>133</v>
      </c>
    </row>
    <row r="5" spans="1:5" x14ac:dyDescent="0.2">
      <c r="A5" s="8" t="s">
        <v>135</v>
      </c>
      <c r="B5" s="9"/>
    </row>
    <row r="6" spans="1:5" x14ac:dyDescent="0.2">
      <c r="A6" s="10" t="s">
        <v>173</v>
      </c>
      <c r="B6" s="11">
        <f>Expenses!$B$30-Expenses!$B$6-Expenses!$B$7</f>
        <v>0</v>
      </c>
    </row>
    <row r="7" spans="1:5" x14ac:dyDescent="0.2">
      <c r="A7" s="10" t="s">
        <v>9</v>
      </c>
      <c r="B7" s="12">
        <f>Expenses!$B$6+Expenses!$B$7</f>
        <v>0</v>
      </c>
    </row>
    <row r="8" spans="1:5" x14ac:dyDescent="0.2">
      <c r="A8" s="13" t="s">
        <v>5</v>
      </c>
      <c r="B8" s="14">
        <f>SUM(B6:B7)</f>
        <v>0</v>
      </c>
    </row>
    <row r="11" spans="1:5" x14ac:dyDescent="0.2">
      <c r="A11" s="1" t="s">
        <v>6</v>
      </c>
      <c r="E11" s="15"/>
    </row>
    <row r="12" spans="1:5" x14ac:dyDescent="0.2">
      <c r="A12" s="2" t="s">
        <v>13</v>
      </c>
      <c r="B12" s="22">
        <v>500</v>
      </c>
    </row>
    <row r="13" spans="1:5" x14ac:dyDescent="0.2">
      <c r="A13" s="2" t="s">
        <v>14</v>
      </c>
      <c r="B13" s="15">
        <f>B8*0.2</f>
        <v>0</v>
      </c>
    </row>
    <row r="14" spans="1:5" x14ac:dyDescent="0.2">
      <c r="A14" s="2" t="s">
        <v>15</v>
      </c>
      <c r="B14" s="16" t="e">
        <f>IF(B12=0,0,B12/B8)</f>
        <v>#DIV/0!</v>
      </c>
    </row>
    <row r="15" spans="1:5" x14ac:dyDescent="0.2">
      <c r="B15" s="16"/>
    </row>
    <row r="17" spans="1:4" x14ac:dyDescent="0.2">
      <c r="A17" s="1" t="s">
        <v>258</v>
      </c>
      <c r="B17" s="117">
        <v>200</v>
      </c>
    </row>
    <row r="19" spans="1:4" x14ac:dyDescent="0.2">
      <c r="A19" s="1" t="s">
        <v>136</v>
      </c>
      <c r="B19" s="15">
        <f>B8-B12-B17</f>
        <v>-700</v>
      </c>
    </row>
    <row r="20" spans="1:4" x14ac:dyDescent="0.2">
      <c r="A20" s="1"/>
    </row>
    <row r="22" spans="1:4" x14ac:dyDescent="0.2">
      <c r="A22" s="1" t="s">
        <v>7</v>
      </c>
    </row>
    <row r="23" spans="1:4" x14ac:dyDescent="0.2">
      <c r="A23" s="2" t="s">
        <v>8</v>
      </c>
      <c r="B23" s="68">
        <f>B19</f>
        <v>-700</v>
      </c>
    </row>
    <row r="24" spans="1:4" x14ac:dyDescent="0.2">
      <c r="A24" s="2" t="s">
        <v>10</v>
      </c>
      <c r="B24" s="17">
        <v>0.1</v>
      </c>
    </row>
    <row r="25" spans="1:4" x14ac:dyDescent="0.2">
      <c r="A25" s="2" t="s">
        <v>12</v>
      </c>
      <c r="B25" s="18">
        <v>84</v>
      </c>
    </row>
    <row r="26" spans="1:4" x14ac:dyDescent="0.2">
      <c r="A26" s="2" t="s">
        <v>137</v>
      </c>
      <c r="D26" s="19">
        <f>ABS(PMT(B24/12,B25,B23))</f>
        <v>11.620828818820137</v>
      </c>
    </row>
    <row r="28" spans="1:4" x14ac:dyDescent="0.2">
      <c r="A28" s="2" t="s">
        <v>11</v>
      </c>
      <c r="B28" s="22">
        <v>0</v>
      </c>
    </row>
    <row r="29" spans="1:4" x14ac:dyDescent="0.2">
      <c r="A29" s="2" t="s">
        <v>10</v>
      </c>
      <c r="B29" s="17">
        <v>0.09</v>
      </c>
    </row>
    <row r="30" spans="1:4" x14ac:dyDescent="0.2">
      <c r="A30" s="2" t="s">
        <v>12</v>
      </c>
      <c r="B30" s="18">
        <v>240</v>
      </c>
    </row>
    <row r="31" spans="1:4" x14ac:dyDescent="0.2">
      <c r="A31" s="2" t="s">
        <v>137</v>
      </c>
      <c r="D31" s="19">
        <f>ABS(PMT(B29/12,B30,B28))</f>
        <v>0</v>
      </c>
    </row>
    <row r="33" spans="1:4" ht="12.75" thickBot="1" x14ac:dyDescent="0.25">
      <c r="A33" s="1" t="s">
        <v>138</v>
      </c>
      <c r="D33" s="20">
        <f>ABS(PMT(B24/12,B25,B23))</f>
        <v>11.620828818820137</v>
      </c>
    </row>
    <row r="34" spans="1:4" ht="12.75" thickTop="1" x14ac:dyDescent="0.2"/>
    <row r="36" spans="1:4" x14ac:dyDescent="0.2">
      <c r="A36" s="21" t="s">
        <v>16</v>
      </c>
      <c r="B36" s="7">
        <f>B19-B23-B28</f>
        <v>0</v>
      </c>
    </row>
  </sheetData>
  <phoneticPr fontId="0" type="noConversion"/>
  <pageMargins left="0.75" right="0.75" top="1" bottom="1" header="0.5" footer="0.5"/>
  <pageSetup orientation="portrait"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workbookViewId="0">
      <selection activeCell="E36" sqref="E36"/>
    </sheetView>
  </sheetViews>
  <sheetFormatPr defaultColWidth="8.85546875" defaultRowHeight="12" x14ac:dyDescent="0.2"/>
  <cols>
    <col min="1" max="1" width="2.7109375" style="2" customWidth="1"/>
    <col min="2" max="2" width="31" style="2" customWidth="1"/>
    <col min="3" max="3" width="9" style="2" customWidth="1"/>
    <col min="4" max="5" width="18.7109375" style="2" customWidth="1"/>
    <col min="6" max="6" width="3.140625" style="2" customWidth="1"/>
    <col min="7" max="7" width="15.28515625" style="23" customWidth="1"/>
    <col min="8" max="16384" width="8.85546875" style="2"/>
  </cols>
  <sheetData>
    <row r="1" spans="1:7" x14ac:dyDescent="0.2">
      <c r="A1" s="1" t="str">
        <f>Expenses!A1</f>
        <v>Name</v>
      </c>
    </row>
    <row r="2" spans="1:7" x14ac:dyDescent="0.2">
      <c r="A2" s="1" t="s">
        <v>196</v>
      </c>
      <c r="C2" s="1"/>
    </row>
    <row r="5" spans="1:7" x14ac:dyDescent="0.2">
      <c r="A5" s="1" t="s">
        <v>174</v>
      </c>
      <c r="C5" s="30" t="e">
        <f>Expenses!#REF!</f>
        <v>#REF!</v>
      </c>
    </row>
    <row r="7" spans="1:7" x14ac:dyDescent="0.2">
      <c r="A7" s="1" t="s">
        <v>0</v>
      </c>
      <c r="C7" s="1"/>
      <c r="D7" s="4" t="s">
        <v>18</v>
      </c>
      <c r="E7" s="4" t="s">
        <v>19</v>
      </c>
      <c r="G7" s="4" t="s">
        <v>175</v>
      </c>
    </row>
    <row r="8" spans="1:7" x14ac:dyDescent="0.2">
      <c r="B8" s="2" t="s">
        <v>76</v>
      </c>
      <c r="D8" s="6">
        <f>Expenses!C15</f>
        <v>0</v>
      </c>
      <c r="E8" s="7">
        <f>Expenses!D15</f>
        <v>0</v>
      </c>
      <c r="G8" s="24"/>
    </row>
    <row r="9" spans="1:7" x14ac:dyDescent="0.2">
      <c r="B9" s="2" t="s">
        <v>82</v>
      </c>
      <c r="D9" s="6">
        <f>Expenses!C16</f>
        <v>0</v>
      </c>
      <c r="E9" s="7">
        <f>Expenses!D16</f>
        <v>0</v>
      </c>
      <c r="G9" s="24"/>
    </row>
    <row r="10" spans="1:7" x14ac:dyDescent="0.2">
      <c r="B10" s="2" t="s">
        <v>83</v>
      </c>
      <c r="C10" s="17">
        <v>6.2E-2</v>
      </c>
      <c r="D10" s="6" t="e">
        <f>Expenses!#REF!</f>
        <v>#REF!</v>
      </c>
      <c r="E10" s="7" t="e">
        <f>Expenses!#REF!</f>
        <v>#REF!</v>
      </c>
      <c r="G10" s="26">
        <v>87900</v>
      </c>
    </row>
    <row r="11" spans="1:7" x14ac:dyDescent="0.2">
      <c r="B11" s="2" t="s">
        <v>84</v>
      </c>
      <c r="C11" s="17">
        <v>1.4500000000000001E-2</v>
      </c>
      <c r="D11" s="6" t="e">
        <f>Expenses!#REF!</f>
        <v>#REF!</v>
      </c>
      <c r="E11" s="7" t="e">
        <f>Expenses!#REF!</f>
        <v>#REF!</v>
      </c>
      <c r="G11" s="26"/>
    </row>
    <row r="12" spans="1:7" x14ac:dyDescent="0.2">
      <c r="B12" s="2" t="s">
        <v>85</v>
      </c>
      <c r="C12" s="17">
        <v>8.0000000000000002E-3</v>
      </c>
      <c r="D12" s="6" t="e">
        <f>Expenses!#REF!</f>
        <v>#REF!</v>
      </c>
      <c r="E12" s="7" t="e">
        <f>Expenses!#REF!</f>
        <v>#REF!</v>
      </c>
      <c r="G12" s="26">
        <v>7000</v>
      </c>
    </row>
    <row r="13" spans="1:7" x14ac:dyDescent="0.2">
      <c r="B13" s="2" t="s">
        <v>86</v>
      </c>
      <c r="C13" s="17">
        <v>2.7E-2</v>
      </c>
      <c r="D13" s="6" t="e">
        <f>Expenses!#REF!</f>
        <v>#REF!</v>
      </c>
      <c r="E13" s="7" t="e">
        <f>Expenses!#REF!</f>
        <v>#REF!</v>
      </c>
      <c r="G13" s="26">
        <v>7000</v>
      </c>
    </row>
    <row r="14" spans="1:7" x14ac:dyDescent="0.2">
      <c r="B14" s="2" t="s">
        <v>87</v>
      </c>
      <c r="D14" s="6" t="e">
        <f>Expenses!#REF!</f>
        <v>#REF!</v>
      </c>
      <c r="E14" s="7" t="e">
        <f>Expenses!#REF!</f>
        <v>#REF!</v>
      </c>
      <c r="G14" s="24"/>
    </row>
    <row r="15" spans="1:7" x14ac:dyDescent="0.2">
      <c r="B15" s="2" t="s">
        <v>88</v>
      </c>
      <c r="D15" s="6" t="e">
        <f>Expenses!#REF!</f>
        <v>#REF!</v>
      </c>
      <c r="E15" s="7" t="e">
        <f>Expenses!#REF!</f>
        <v>#REF!</v>
      </c>
      <c r="G15" s="24"/>
    </row>
    <row r="16" spans="1:7" x14ac:dyDescent="0.2">
      <c r="A16" s="1" t="s">
        <v>17</v>
      </c>
      <c r="C16" s="1"/>
      <c r="D16" s="6">
        <f>Expenses!C19</f>
        <v>0</v>
      </c>
      <c r="E16" s="7">
        <f>Expenses!D19</f>
        <v>0</v>
      </c>
    </row>
    <row r="17" spans="1:5" x14ac:dyDescent="0.2">
      <c r="D17" s="7"/>
      <c r="E17" s="7"/>
    </row>
    <row r="18" spans="1:5" x14ac:dyDescent="0.2">
      <c r="A18" s="1" t="s">
        <v>20</v>
      </c>
      <c r="C18" s="1"/>
      <c r="D18" s="7"/>
      <c r="E18" s="7"/>
    </row>
    <row r="19" spans="1:5" x14ac:dyDescent="0.2">
      <c r="B19" s="118" t="s">
        <v>259</v>
      </c>
      <c r="D19" s="6">
        <f>Expenses!C21</f>
        <v>0</v>
      </c>
      <c r="E19" s="7">
        <f>Expenses!D21</f>
        <v>0</v>
      </c>
    </row>
    <row r="20" spans="1:5" x14ac:dyDescent="0.2">
      <c r="B20" s="118" t="s">
        <v>260</v>
      </c>
      <c r="C20" s="23"/>
      <c r="D20" s="6">
        <f>Expenses!C22</f>
        <v>0</v>
      </c>
      <c r="E20" s="7">
        <f>Expenses!D22</f>
        <v>0</v>
      </c>
    </row>
    <row r="21" spans="1:5" x14ac:dyDescent="0.2">
      <c r="B21" s="118" t="s">
        <v>261</v>
      </c>
      <c r="D21" s="6">
        <f>Expenses!C23</f>
        <v>0</v>
      </c>
      <c r="E21" s="7">
        <f>Expenses!D23</f>
        <v>0</v>
      </c>
    </row>
    <row r="22" spans="1:5" x14ac:dyDescent="0.2">
      <c r="B22" s="118" t="s">
        <v>262</v>
      </c>
      <c r="D22" s="6">
        <f>Expenses!C24</f>
        <v>0</v>
      </c>
      <c r="E22" s="7">
        <f>Expenses!D24</f>
        <v>0</v>
      </c>
    </row>
    <row r="23" spans="1:5" x14ac:dyDescent="0.2">
      <c r="B23" s="118" t="s">
        <v>263</v>
      </c>
      <c r="D23" s="6">
        <f>Expenses!C25</f>
        <v>0</v>
      </c>
      <c r="E23" s="7">
        <f>Expenses!D25</f>
        <v>0</v>
      </c>
    </row>
    <row r="24" spans="1:5" x14ac:dyDescent="0.2">
      <c r="B24" s="118" t="s">
        <v>264</v>
      </c>
      <c r="D24" s="6">
        <f>Expenses!C26</f>
        <v>0</v>
      </c>
      <c r="E24" s="7">
        <f>Expenses!D26</f>
        <v>0</v>
      </c>
    </row>
    <row r="25" spans="1:5" x14ac:dyDescent="0.2">
      <c r="A25" s="1" t="s">
        <v>21</v>
      </c>
      <c r="C25" s="1"/>
      <c r="D25" s="6">
        <f>Expenses!C30</f>
        <v>0</v>
      </c>
      <c r="E25" s="7">
        <f>Expenses!D30</f>
        <v>0</v>
      </c>
    </row>
    <row r="27" spans="1:5" ht="12.75" thickBot="1" x14ac:dyDescent="0.25">
      <c r="A27" s="1" t="s">
        <v>22</v>
      </c>
      <c r="D27" s="29">
        <f>Expenses!N19</f>
        <v>0</v>
      </c>
      <c r="E27" s="29">
        <f>Expenses!O19</f>
        <v>0</v>
      </c>
    </row>
    <row r="28" spans="1:5" ht="12.75" thickTop="1" x14ac:dyDescent="0.2"/>
    <row r="31" spans="1:5" x14ac:dyDescent="0.2">
      <c r="A31" s="1" t="s">
        <v>187</v>
      </c>
    </row>
    <row r="32" spans="1:5" x14ac:dyDescent="0.2">
      <c r="B32" s="2" t="s">
        <v>194</v>
      </c>
      <c r="D32" s="71">
        <f>Expenses!B32</f>
        <v>0</v>
      </c>
    </row>
    <row r="33" spans="1:4" x14ac:dyDescent="0.2">
      <c r="B33" s="2" t="s">
        <v>195</v>
      </c>
      <c r="D33" s="71">
        <f>Expenses!B33</f>
        <v>0</v>
      </c>
    </row>
    <row r="35" spans="1:4" x14ac:dyDescent="0.2">
      <c r="A35" s="1" t="s">
        <v>188</v>
      </c>
    </row>
    <row r="36" spans="1:4" x14ac:dyDescent="0.2">
      <c r="B36" s="2" t="s">
        <v>194</v>
      </c>
      <c r="D36" s="71">
        <f>Expenses!B34</f>
        <v>0</v>
      </c>
    </row>
    <row r="37" spans="1:4" x14ac:dyDescent="0.2">
      <c r="B37" s="2" t="s">
        <v>195</v>
      </c>
      <c r="D37" s="71">
        <f>Expenses!B35</f>
        <v>0</v>
      </c>
    </row>
  </sheetData>
  <phoneticPr fontId="0" type="noConversion"/>
  <pageMargins left="0.75" right="0.75" top="1" bottom="1" header="0.5" footer="0.5"/>
  <pageSetup orientation="portrait"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activeCell="C11" sqref="C11"/>
    </sheetView>
  </sheetViews>
  <sheetFormatPr defaultColWidth="8.85546875" defaultRowHeight="12" x14ac:dyDescent="0.2"/>
  <cols>
    <col min="1" max="1" width="33.140625" style="2" customWidth="1"/>
    <col min="2" max="4" width="20.7109375" style="2" customWidth="1"/>
    <col min="5" max="5" width="10.42578125" style="2" customWidth="1"/>
    <col min="6" max="6" width="22.28515625" style="2" customWidth="1"/>
    <col min="7" max="16384" width="8.85546875" style="2"/>
  </cols>
  <sheetData>
    <row r="1" spans="1:4" x14ac:dyDescent="0.2">
      <c r="A1" s="1" t="str">
        <f>Expenses!A1</f>
        <v>Name</v>
      </c>
    </row>
    <row r="2" spans="1:4" x14ac:dyDescent="0.2">
      <c r="A2" s="1" t="s">
        <v>186</v>
      </c>
      <c r="B2" s="1"/>
      <c r="C2" s="1"/>
      <c r="D2" s="1"/>
    </row>
    <row r="5" spans="1:4" x14ac:dyDescent="0.2">
      <c r="A5" s="1" t="s">
        <v>30</v>
      </c>
    </row>
    <row r="6" spans="1:4" x14ac:dyDescent="0.2">
      <c r="A6" s="1"/>
    </row>
    <row r="7" spans="1:4" x14ac:dyDescent="0.2">
      <c r="A7" s="89"/>
      <c r="B7" s="88"/>
      <c r="C7" s="89"/>
      <c r="D7" s="89"/>
    </row>
    <row r="8" spans="1:4" x14ac:dyDescent="0.2">
      <c r="A8" s="83" t="s">
        <v>33</v>
      </c>
      <c r="B8" s="34" t="str">
        <f>Revenue!A12</f>
        <v>Product / Service 1</v>
      </c>
      <c r="C8" s="90" t="str">
        <f>Revenue!A28</f>
        <v>Product / Service 2</v>
      </c>
      <c r="D8" s="90" t="str">
        <f>Revenue!A44</f>
        <v>Product / Service 3</v>
      </c>
    </row>
    <row r="9" spans="1:4" x14ac:dyDescent="0.2">
      <c r="A9" s="83" t="s">
        <v>34</v>
      </c>
      <c r="B9" s="91" t="str">
        <f>Revenue!B13</f>
        <v>Products</v>
      </c>
      <c r="C9" s="93" t="str">
        <f>Revenue!B29</f>
        <v>Services</v>
      </c>
      <c r="D9" s="93" t="str">
        <f>Revenue!B45</f>
        <v>Hours</v>
      </c>
    </row>
    <row r="10" spans="1:4" x14ac:dyDescent="0.2">
      <c r="A10" s="104"/>
      <c r="B10" s="92"/>
      <c r="C10" s="94"/>
      <c r="D10" s="90"/>
    </row>
    <row r="11" spans="1:4" x14ac:dyDescent="0.2">
      <c r="A11" s="70" t="s">
        <v>234</v>
      </c>
      <c r="B11" s="76">
        <v>100</v>
      </c>
      <c r="C11" s="76">
        <v>100</v>
      </c>
      <c r="D11" s="76">
        <v>100</v>
      </c>
    </row>
    <row r="12" spans="1:4" x14ac:dyDescent="0.2">
      <c r="A12" s="105" t="s">
        <v>235</v>
      </c>
      <c r="B12" s="76">
        <v>100</v>
      </c>
      <c r="C12" s="76">
        <v>100</v>
      </c>
      <c r="D12" s="76">
        <v>100</v>
      </c>
    </row>
    <row r="13" spans="1:4" x14ac:dyDescent="0.2">
      <c r="A13" s="105" t="s">
        <v>236</v>
      </c>
      <c r="B13" s="76">
        <v>100</v>
      </c>
      <c r="C13" s="76">
        <v>100</v>
      </c>
      <c r="D13" s="76">
        <v>100</v>
      </c>
    </row>
    <row r="14" spans="1:4" x14ac:dyDescent="0.2">
      <c r="A14" s="105" t="s">
        <v>237</v>
      </c>
      <c r="B14" s="76">
        <v>100</v>
      </c>
      <c r="C14" s="76">
        <v>100</v>
      </c>
      <c r="D14" s="76">
        <v>100</v>
      </c>
    </row>
    <row r="15" spans="1:4" x14ac:dyDescent="0.2">
      <c r="A15" s="105" t="s">
        <v>238</v>
      </c>
      <c r="B15" s="76">
        <v>100</v>
      </c>
      <c r="C15" s="76">
        <v>100</v>
      </c>
      <c r="D15" s="76">
        <v>100</v>
      </c>
    </row>
    <row r="16" spans="1:4" x14ac:dyDescent="0.2">
      <c r="A16" s="105" t="s">
        <v>239</v>
      </c>
      <c r="B16" s="76">
        <v>100</v>
      </c>
      <c r="C16" s="76">
        <v>100</v>
      </c>
      <c r="D16" s="76">
        <v>100</v>
      </c>
    </row>
    <row r="17" spans="1:4" x14ac:dyDescent="0.2">
      <c r="A17" s="105" t="s">
        <v>240</v>
      </c>
      <c r="B17" s="76">
        <v>100</v>
      </c>
      <c r="C17" s="76">
        <v>100</v>
      </c>
      <c r="D17" s="76">
        <v>100</v>
      </c>
    </row>
    <row r="18" spans="1:4" x14ac:dyDescent="0.2">
      <c r="A18" s="105" t="s">
        <v>241</v>
      </c>
      <c r="B18" s="76">
        <v>100</v>
      </c>
      <c r="C18" s="76">
        <v>100</v>
      </c>
      <c r="D18" s="76">
        <v>100</v>
      </c>
    </row>
    <row r="19" spans="1:4" x14ac:dyDescent="0.2">
      <c r="A19" s="105" t="s">
        <v>242</v>
      </c>
      <c r="B19" s="76">
        <v>100</v>
      </c>
      <c r="C19" s="76">
        <v>100</v>
      </c>
      <c r="D19" s="76">
        <v>100</v>
      </c>
    </row>
    <row r="20" spans="1:4" x14ac:dyDescent="0.2">
      <c r="A20" s="105" t="s">
        <v>243</v>
      </c>
      <c r="B20" s="76">
        <v>100</v>
      </c>
      <c r="C20" s="76">
        <v>100</v>
      </c>
      <c r="D20" s="76">
        <v>100</v>
      </c>
    </row>
    <row r="21" spans="1:4" x14ac:dyDescent="0.2">
      <c r="A21" s="105" t="s">
        <v>244</v>
      </c>
      <c r="B21" s="76">
        <v>100</v>
      </c>
      <c r="C21" s="76">
        <v>100</v>
      </c>
      <c r="D21" s="76">
        <v>100</v>
      </c>
    </row>
    <row r="22" spans="1:4" x14ac:dyDescent="0.2">
      <c r="A22" s="106" t="s">
        <v>245</v>
      </c>
      <c r="B22" s="76">
        <v>100</v>
      </c>
      <c r="C22" s="76">
        <v>100</v>
      </c>
      <c r="D22" s="76">
        <v>100</v>
      </c>
    </row>
    <row r="23" spans="1:4" ht="12.75" thickBot="1" x14ac:dyDescent="0.25">
      <c r="A23" s="77" t="s">
        <v>193</v>
      </c>
      <c r="B23" s="38">
        <f>SUM(B11:B22)</f>
        <v>1200</v>
      </c>
      <c r="C23" s="38">
        <f>SUM(C11:C22)</f>
        <v>1200</v>
      </c>
      <c r="D23" s="107">
        <f>SUM(D11:D22)</f>
        <v>1200</v>
      </c>
    </row>
    <row r="24" spans="1:4" ht="12.75" thickTop="1" x14ac:dyDescent="0.2"/>
    <row r="27" spans="1:4" x14ac:dyDescent="0.2">
      <c r="A27" s="64"/>
      <c r="B27" s="89"/>
      <c r="C27" s="89"/>
      <c r="D27" s="89"/>
    </row>
    <row r="28" spans="1:4" x14ac:dyDescent="0.2">
      <c r="A28" s="36" t="s">
        <v>187</v>
      </c>
      <c r="B28" s="90" t="str">
        <f>B8</f>
        <v>Product / Service 1</v>
      </c>
      <c r="C28" s="90" t="str">
        <f>C8</f>
        <v>Product / Service 2</v>
      </c>
      <c r="D28" s="90" t="str">
        <f>D8</f>
        <v>Product / Service 3</v>
      </c>
    </row>
    <row r="29" spans="1:4" ht="15" customHeight="1" x14ac:dyDescent="0.2">
      <c r="A29" s="79"/>
      <c r="B29" s="84"/>
      <c r="C29" s="84"/>
      <c r="D29" s="84"/>
    </row>
    <row r="30" spans="1:4" ht="18.75" customHeight="1" x14ac:dyDescent="0.2">
      <c r="A30" s="86" t="s">
        <v>230</v>
      </c>
      <c r="B30" s="72">
        <v>0.3</v>
      </c>
      <c r="C30" s="72">
        <v>0</v>
      </c>
      <c r="D30" s="72">
        <v>0</v>
      </c>
    </row>
    <row r="31" spans="1:4" ht="11.25" customHeight="1" x14ac:dyDescent="0.2">
      <c r="A31" s="87" t="s">
        <v>231</v>
      </c>
      <c r="B31" s="82"/>
      <c r="C31" s="82"/>
      <c r="D31" s="82"/>
    </row>
    <row r="32" spans="1:4" x14ac:dyDescent="0.2">
      <c r="A32" s="114" t="str">
        <f>A11</f>
        <v>Month 1</v>
      </c>
      <c r="B32" s="85">
        <f>IF($B$30=0,B11,(($B$30+1)*B11))</f>
        <v>130</v>
      </c>
      <c r="C32" s="85">
        <f>IF($C$30=0,C11,(($C$30+1)*C11))</f>
        <v>100</v>
      </c>
      <c r="D32" s="85">
        <f>IF($D$30=0,D11,(($D$30+1)*D11))</f>
        <v>100</v>
      </c>
    </row>
    <row r="33" spans="1:4" x14ac:dyDescent="0.2">
      <c r="A33" s="114" t="str">
        <f t="shared" ref="A33:A43" si="0">A12</f>
        <v>Month 2</v>
      </c>
      <c r="B33" s="85">
        <f t="shared" ref="B33:B43" si="1">IF($B$30=0,B12,(($B$30+1)*B12))</f>
        <v>130</v>
      </c>
      <c r="C33" s="85">
        <f t="shared" ref="C33:C43" si="2">IF($C$30=0,C12,(($C$30+1)*C12))</f>
        <v>100</v>
      </c>
      <c r="D33" s="85">
        <f t="shared" ref="D33:D43" si="3">IF($D$30=0,D12,(($D$30+1)*D12))</f>
        <v>100</v>
      </c>
    </row>
    <row r="34" spans="1:4" x14ac:dyDescent="0.2">
      <c r="A34" s="114" t="str">
        <f t="shared" si="0"/>
        <v>Month 3</v>
      </c>
      <c r="B34" s="85">
        <f t="shared" si="1"/>
        <v>130</v>
      </c>
      <c r="C34" s="85">
        <f t="shared" si="2"/>
        <v>100</v>
      </c>
      <c r="D34" s="85">
        <f t="shared" si="3"/>
        <v>100</v>
      </c>
    </row>
    <row r="35" spans="1:4" x14ac:dyDescent="0.2">
      <c r="A35" s="114" t="str">
        <f t="shared" si="0"/>
        <v>Month 4</v>
      </c>
      <c r="B35" s="85">
        <f t="shared" si="1"/>
        <v>130</v>
      </c>
      <c r="C35" s="85">
        <f t="shared" si="2"/>
        <v>100</v>
      </c>
      <c r="D35" s="85">
        <f t="shared" si="3"/>
        <v>100</v>
      </c>
    </row>
    <row r="36" spans="1:4" x14ac:dyDescent="0.2">
      <c r="A36" s="114" t="str">
        <f t="shared" si="0"/>
        <v>Month 5</v>
      </c>
      <c r="B36" s="85">
        <f t="shared" si="1"/>
        <v>130</v>
      </c>
      <c r="C36" s="85">
        <f t="shared" si="2"/>
        <v>100</v>
      </c>
      <c r="D36" s="85">
        <f t="shared" si="3"/>
        <v>100</v>
      </c>
    </row>
    <row r="37" spans="1:4" x14ac:dyDescent="0.2">
      <c r="A37" s="114" t="str">
        <f t="shared" si="0"/>
        <v>Month 6</v>
      </c>
      <c r="B37" s="85">
        <f t="shared" si="1"/>
        <v>130</v>
      </c>
      <c r="C37" s="85">
        <f t="shared" si="2"/>
        <v>100</v>
      </c>
      <c r="D37" s="85">
        <f t="shared" si="3"/>
        <v>100</v>
      </c>
    </row>
    <row r="38" spans="1:4" x14ac:dyDescent="0.2">
      <c r="A38" s="114" t="str">
        <f t="shared" si="0"/>
        <v>Month 7</v>
      </c>
      <c r="B38" s="85">
        <f t="shared" si="1"/>
        <v>130</v>
      </c>
      <c r="C38" s="85">
        <f t="shared" si="2"/>
        <v>100</v>
      </c>
      <c r="D38" s="85">
        <f t="shared" si="3"/>
        <v>100</v>
      </c>
    </row>
    <row r="39" spans="1:4" x14ac:dyDescent="0.2">
      <c r="A39" s="114" t="str">
        <f t="shared" si="0"/>
        <v>Month 8</v>
      </c>
      <c r="B39" s="85">
        <f t="shared" si="1"/>
        <v>130</v>
      </c>
      <c r="C39" s="85">
        <f t="shared" si="2"/>
        <v>100</v>
      </c>
      <c r="D39" s="85">
        <f t="shared" si="3"/>
        <v>100</v>
      </c>
    </row>
    <row r="40" spans="1:4" x14ac:dyDescent="0.2">
      <c r="A40" s="114" t="str">
        <f t="shared" si="0"/>
        <v>Month 9</v>
      </c>
      <c r="B40" s="85">
        <f t="shared" si="1"/>
        <v>130</v>
      </c>
      <c r="C40" s="85">
        <f t="shared" si="2"/>
        <v>100</v>
      </c>
      <c r="D40" s="85">
        <f t="shared" si="3"/>
        <v>100</v>
      </c>
    </row>
    <row r="41" spans="1:4" x14ac:dyDescent="0.2">
      <c r="A41" s="114" t="str">
        <f t="shared" si="0"/>
        <v>Month 10</v>
      </c>
      <c r="B41" s="85">
        <f t="shared" si="1"/>
        <v>130</v>
      </c>
      <c r="C41" s="85">
        <f t="shared" si="2"/>
        <v>100</v>
      </c>
      <c r="D41" s="85">
        <f t="shared" si="3"/>
        <v>100</v>
      </c>
    </row>
    <row r="42" spans="1:4" x14ac:dyDescent="0.2">
      <c r="A42" s="114" t="str">
        <f t="shared" si="0"/>
        <v>Month 11</v>
      </c>
      <c r="B42" s="85">
        <f t="shared" si="1"/>
        <v>130</v>
      </c>
      <c r="C42" s="85">
        <f t="shared" si="2"/>
        <v>100</v>
      </c>
      <c r="D42" s="85">
        <f t="shared" si="3"/>
        <v>100</v>
      </c>
    </row>
    <row r="43" spans="1:4" x14ac:dyDescent="0.2">
      <c r="A43" s="115" t="str">
        <f t="shared" si="0"/>
        <v>Month 12</v>
      </c>
      <c r="B43" s="85">
        <f t="shared" si="1"/>
        <v>130</v>
      </c>
      <c r="C43" s="85">
        <f t="shared" si="2"/>
        <v>100</v>
      </c>
      <c r="D43" s="85">
        <f t="shared" si="3"/>
        <v>100</v>
      </c>
    </row>
    <row r="44" spans="1:4" ht="12.75" thickBot="1" x14ac:dyDescent="0.25">
      <c r="A44" s="80" t="s">
        <v>193</v>
      </c>
      <c r="B44" s="100">
        <f>SUM(B32:B43)</f>
        <v>1560</v>
      </c>
      <c r="C44" s="100">
        <f>SUM(C32:C43)</f>
        <v>1200</v>
      </c>
      <c r="D44" s="100">
        <f>SUM(D32:D43)</f>
        <v>1200</v>
      </c>
    </row>
    <row r="45" spans="1:4" ht="12.75" thickTop="1" x14ac:dyDescent="0.2">
      <c r="A45" s="50"/>
      <c r="B45" s="95"/>
      <c r="C45" s="95"/>
      <c r="D45" s="95"/>
    </row>
    <row r="46" spans="1:4" x14ac:dyDescent="0.2">
      <c r="A46" s="50"/>
      <c r="B46" s="95"/>
      <c r="C46" s="95"/>
      <c r="D46" s="95"/>
    </row>
    <row r="47" spans="1:4" x14ac:dyDescent="0.2">
      <c r="A47" s="50"/>
      <c r="B47" s="95"/>
      <c r="C47" s="95"/>
      <c r="D47" s="95"/>
    </row>
    <row r="48" spans="1:4" x14ac:dyDescent="0.2">
      <c r="A48" s="81"/>
      <c r="B48" s="97"/>
      <c r="C48" s="97"/>
      <c r="D48" s="97"/>
    </row>
    <row r="49" spans="1:4" x14ac:dyDescent="0.2">
      <c r="A49" s="83" t="s">
        <v>188</v>
      </c>
      <c r="B49" s="98" t="str">
        <f>B8</f>
        <v>Product / Service 1</v>
      </c>
      <c r="C49" s="98" t="str">
        <f>C8</f>
        <v>Product / Service 2</v>
      </c>
      <c r="D49" s="98" t="str">
        <f>D8</f>
        <v>Product / Service 3</v>
      </c>
    </row>
    <row r="50" spans="1:4" x14ac:dyDescent="0.2">
      <c r="A50" s="96"/>
      <c r="B50" s="96"/>
      <c r="C50" s="96"/>
      <c r="D50" s="96"/>
    </row>
    <row r="51" spans="1:4" ht="19.5" customHeight="1" x14ac:dyDescent="0.2">
      <c r="A51" s="86" t="s">
        <v>232</v>
      </c>
      <c r="B51" s="72">
        <v>0</v>
      </c>
      <c r="C51" s="72">
        <v>0</v>
      </c>
      <c r="D51" s="72">
        <v>0</v>
      </c>
    </row>
    <row r="52" spans="1:4" x14ac:dyDescent="0.2">
      <c r="A52" s="99" t="s">
        <v>231</v>
      </c>
      <c r="B52" s="103"/>
      <c r="C52" s="103"/>
      <c r="D52" s="103"/>
    </row>
    <row r="53" spans="1:4" x14ac:dyDescent="0.2">
      <c r="A53" s="33" t="str">
        <f>A11</f>
        <v>Month 1</v>
      </c>
      <c r="B53" s="102">
        <f>IF($B$51=0,B32,((1+$B$51)*B32))</f>
        <v>130</v>
      </c>
      <c r="C53" s="102">
        <f>IF($C$51=0,C32,((1+$C$51)*C32))</f>
        <v>100</v>
      </c>
      <c r="D53" s="102">
        <f>IF($D$51=0,D32,((1+$D$51)*D32))</f>
        <v>100</v>
      </c>
    </row>
    <row r="54" spans="1:4" x14ac:dyDescent="0.2">
      <c r="A54" s="33" t="str">
        <f t="shared" ref="A54:A64" si="4">A12</f>
        <v>Month 2</v>
      </c>
      <c r="B54" s="102">
        <f t="shared" ref="B54:B64" si="5">IF($B$51=0,B33,((1+$B$51)*B33))</f>
        <v>130</v>
      </c>
      <c r="C54" s="102">
        <f t="shared" ref="C54:C64" si="6">IF($C$51=0,C33,((1+$C$51)*C33))</f>
        <v>100</v>
      </c>
      <c r="D54" s="102">
        <f t="shared" ref="D54:D64" si="7">IF($D$51=0,D33,((1+$D$51)*D33))</f>
        <v>100</v>
      </c>
    </row>
    <row r="55" spans="1:4" x14ac:dyDescent="0.2">
      <c r="A55" s="33" t="str">
        <f t="shared" si="4"/>
        <v>Month 3</v>
      </c>
      <c r="B55" s="102">
        <f t="shared" si="5"/>
        <v>130</v>
      </c>
      <c r="C55" s="102">
        <f t="shared" si="6"/>
        <v>100</v>
      </c>
      <c r="D55" s="102">
        <f t="shared" si="7"/>
        <v>100</v>
      </c>
    </row>
    <row r="56" spans="1:4" x14ac:dyDescent="0.2">
      <c r="A56" s="33" t="str">
        <f t="shared" si="4"/>
        <v>Month 4</v>
      </c>
      <c r="B56" s="102">
        <f t="shared" si="5"/>
        <v>130</v>
      </c>
      <c r="C56" s="102">
        <f t="shared" si="6"/>
        <v>100</v>
      </c>
      <c r="D56" s="102">
        <f t="shared" si="7"/>
        <v>100</v>
      </c>
    </row>
    <row r="57" spans="1:4" x14ac:dyDescent="0.2">
      <c r="A57" s="33" t="str">
        <f t="shared" si="4"/>
        <v>Month 5</v>
      </c>
      <c r="B57" s="102">
        <f t="shared" si="5"/>
        <v>130</v>
      </c>
      <c r="C57" s="102">
        <f t="shared" si="6"/>
        <v>100</v>
      </c>
      <c r="D57" s="102">
        <f t="shared" si="7"/>
        <v>100</v>
      </c>
    </row>
    <row r="58" spans="1:4" x14ac:dyDescent="0.2">
      <c r="A58" s="33" t="str">
        <f t="shared" si="4"/>
        <v>Month 6</v>
      </c>
      <c r="B58" s="102">
        <f t="shared" si="5"/>
        <v>130</v>
      </c>
      <c r="C58" s="102">
        <f t="shared" si="6"/>
        <v>100</v>
      </c>
      <c r="D58" s="102">
        <f t="shared" si="7"/>
        <v>100</v>
      </c>
    </row>
    <row r="59" spans="1:4" x14ac:dyDescent="0.2">
      <c r="A59" s="33" t="str">
        <f t="shared" si="4"/>
        <v>Month 7</v>
      </c>
      <c r="B59" s="102">
        <f t="shared" si="5"/>
        <v>130</v>
      </c>
      <c r="C59" s="102">
        <f t="shared" si="6"/>
        <v>100</v>
      </c>
      <c r="D59" s="102">
        <f t="shared" si="7"/>
        <v>100</v>
      </c>
    </row>
    <row r="60" spans="1:4" x14ac:dyDescent="0.2">
      <c r="A60" s="33" t="str">
        <f t="shared" si="4"/>
        <v>Month 8</v>
      </c>
      <c r="B60" s="102">
        <f t="shared" si="5"/>
        <v>130</v>
      </c>
      <c r="C60" s="102">
        <f t="shared" si="6"/>
        <v>100</v>
      </c>
      <c r="D60" s="102">
        <f t="shared" si="7"/>
        <v>100</v>
      </c>
    </row>
    <row r="61" spans="1:4" x14ac:dyDescent="0.2">
      <c r="A61" s="33" t="str">
        <f t="shared" si="4"/>
        <v>Month 9</v>
      </c>
      <c r="B61" s="102">
        <f t="shared" si="5"/>
        <v>130</v>
      </c>
      <c r="C61" s="102">
        <f t="shared" si="6"/>
        <v>100</v>
      </c>
      <c r="D61" s="102">
        <f t="shared" si="7"/>
        <v>100</v>
      </c>
    </row>
    <row r="62" spans="1:4" x14ac:dyDescent="0.2">
      <c r="A62" s="33" t="str">
        <f>A20</f>
        <v>Month 10</v>
      </c>
      <c r="B62" s="102">
        <f t="shared" si="5"/>
        <v>130</v>
      </c>
      <c r="C62" s="102">
        <f t="shared" si="6"/>
        <v>100</v>
      </c>
      <c r="D62" s="102">
        <f t="shared" si="7"/>
        <v>100</v>
      </c>
    </row>
    <row r="63" spans="1:4" x14ac:dyDescent="0.2">
      <c r="A63" s="33" t="str">
        <f t="shared" si="4"/>
        <v>Month 11</v>
      </c>
      <c r="B63" s="102">
        <f t="shared" si="5"/>
        <v>130</v>
      </c>
      <c r="C63" s="102">
        <f t="shared" si="6"/>
        <v>100</v>
      </c>
      <c r="D63" s="102">
        <f t="shared" si="7"/>
        <v>100</v>
      </c>
    </row>
    <row r="64" spans="1:4" x14ac:dyDescent="0.2">
      <c r="A64" s="116" t="str">
        <f t="shared" si="4"/>
        <v>Month 12</v>
      </c>
      <c r="B64" s="102">
        <f t="shared" si="5"/>
        <v>130</v>
      </c>
      <c r="C64" s="102">
        <f t="shared" si="6"/>
        <v>100</v>
      </c>
      <c r="D64" s="102">
        <f t="shared" si="7"/>
        <v>100</v>
      </c>
    </row>
    <row r="65" spans="1:4" ht="12.75" thickBot="1" x14ac:dyDescent="0.25">
      <c r="A65" s="80" t="s">
        <v>193</v>
      </c>
      <c r="B65" s="101">
        <f>SUM(B52:B64)</f>
        <v>1560</v>
      </c>
      <c r="C65" s="101">
        <f>SUM(C52:C64)</f>
        <v>1200</v>
      </c>
      <c r="D65" s="101">
        <f>SUM(D52:D64)</f>
        <v>1200</v>
      </c>
    </row>
    <row r="66" spans="1:4" ht="12.75" thickTop="1" x14ac:dyDescent="0.2"/>
  </sheetData>
  <sheetProtection sheet="1" objects="1" scenarios="1"/>
  <phoneticPr fontId="0" type="noConversion"/>
  <pageMargins left="0.64" right="0.75" top="0.55000000000000004" bottom="0.48" header="0.44" footer="0.27"/>
  <pageSetup scale="95"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0" sqref="B10"/>
    </sheetView>
  </sheetViews>
  <sheetFormatPr defaultColWidth="8.85546875" defaultRowHeight="12" x14ac:dyDescent="0.2"/>
  <cols>
    <col min="1" max="1" width="28.7109375" style="2" customWidth="1"/>
    <col min="2" max="3" width="14.42578125" style="2" customWidth="1"/>
    <col min="4" max="16384" width="8.85546875" style="2"/>
  </cols>
  <sheetData>
    <row r="1" spans="1:2" x14ac:dyDescent="0.2">
      <c r="A1" s="1" t="str">
        <f>Expenses!A1</f>
        <v>Name</v>
      </c>
    </row>
    <row r="2" spans="1:2" x14ac:dyDescent="0.2">
      <c r="A2" s="1" t="s">
        <v>176</v>
      </c>
    </row>
    <row r="5" spans="1:2" x14ac:dyDescent="0.2">
      <c r="A5" s="1" t="s">
        <v>35</v>
      </c>
    </row>
    <row r="7" spans="1:2" x14ac:dyDescent="0.2">
      <c r="A7" s="2" t="s">
        <v>36</v>
      </c>
      <c r="B7" s="40">
        <v>1</v>
      </c>
    </row>
    <row r="8" spans="1:2" x14ac:dyDescent="0.2">
      <c r="A8" s="2" t="s">
        <v>37</v>
      </c>
      <c r="B8" s="40">
        <v>0</v>
      </c>
    </row>
    <row r="9" spans="1:2" x14ac:dyDescent="0.2">
      <c r="A9" s="2" t="s">
        <v>38</v>
      </c>
      <c r="B9" s="41">
        <v>0</v>
      </c>
    </row>
    <row r="10" spans="1:2" x14ac:dyDescent="0.2">
      <c r="B10" s="39">
        <f>Revenue!$B$8</f>
        <v>1</v>
      </c>
    </row>
    <row r="14" spans="1:2" x14ac:dyDescent="0.2">
      <c r="A14" s="1" t="s">
        <v>250</v>
      </c>
    </row>
    <row r="15" spans="1:2" x14ac:dyDescent="0.2">
      <c r="A15" s="2" t="s">
        <v>251</v>
      </c>
      <c r="B15" s="40">
        <f>Expenses!$B$37</f>
        <v>0.25</v>
      </c>
    </row>
  </sheetData>
  <phoneticPr fontId="0" type="noConversion"/>
  <pageMargins left="0.75" right="0.75" top="1" bottom="1" header="0.5" footer="0.5"/>
  <pageSetup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4"/>
  <sheetViews>
    <sheetView workbookViewId="0">
      <selection activeCell="M50" sqref="M50"/>
    </sheetView>
  </sheetViews>
  <sheetFormatPr defaultColWidth="8.85546875" defaultRowHeight="12" x14ac:dyDescent="0.2"/>
  <cols>
    <col min="1" max="1" width="23.42578125" style="2" customWidth="1"/>
    <col min="2" max="2" width="18.42578125" style="2" customWidth="1"/>
    <col min="3" max="3" width="21" style="2" customWidth="1"/>
    <col min="4" max="4" width="17" style="2" customWidth="1"/>
    <col min="5" max="16384" width="8.85546875" style="2"/>
  </cols>
  <sheetData>
    <row r="1" spans="1:2" x14ac:dyDescent="0.2">
      <c r="A1" s="1" t="str">
        <f>Expenses!A1</f>
        <v>Name</v>
      </c>
    </row>
    <row r="2" spans="1:2" x14ac:dyDescent="0.2">
      <c r="A2" s="1" t="s">
        <v>140</v>
      </c>
    </row>
    <row r="3" spans="1:2" x14ac:dyDescent="0.2">
      <c r="A3" s="42" t="s">
        <v>134</v>
      </c>
      <c r="B3" s="78">
        <v>37256</v>
      </c>
    </row>
    <row r="4" spans="1:2" x14ac:dyDescent="0.2">
      <c r="B4" s="43"/>
    </row>
    <row r="6" spans="1:2" x14ac:dyDescent="0.2">
      <c r="A6" s="1" t="s">
        <v>41</v>
      </c>
    </row>
    <row r="8" spans="1:2" x14ac:dyDescent="0.2">
      <c r="A8" s="1" t="s">
        <v>228</v>
      </c>
    </row>
    <row r="9" spans="1:2" x14ac:dyDescent="0.2">
      <c r="A9" s="2" t="s">
        <v>42</v>
      </c>
      <c r="B9" s="6">
        <v>0</v>
      </c>
    </row>
    <row r="10" spans="1:2" x14ac:dyDescent="0.2">
      <c r="A10" s="2" t="s">
        <v>43</v>
      </c>
      <c r="B10" s="6">
        <v>0</v>
      </c>
    </row>
    <row r="11" spans="1:2" x14ac:dyDescent="0.2">
      <c r="A11" s="2" t="s">
        <v>44</v>
      </c>
      <c r="B11" s="6">
        <v>0</v>
      </c>
    </row>
    <row r="12" spans="1:2" x14ac:dyDescent="0.2">
      <c r="A12" s="2" t="s">
        <v>45</v>
      </c>
      <c r="B12" s="6">
        <v>0</v>
      </c>
    </row>
    <row r="13" spans="1:2" x14ac:dyDescent="0.2">
      <c r="A13" s="2" t="s">
        <v>46</v>
      </c>
      <c r="B13" s="6">
        <v>0</v>
      </c>
    </row>
    <row r="14" spans="1:2" x14ac:dyDescent="0.2">
      <c r="A14" s="2" t="s">
        <v>47</v>
      </c>
      <c r="B14" s="6">
        <v>0</v>
      </c>
    </row>
    <row r="15" spans="1:2" x14ac:dyDescent="0.2">
      <c r="A15" s="23" t="s">
        <v>48</v>
      </c>
      <c r="B15" s="6">
        <v>0</v>
      </c>
    </row>
    <row r="16" spans="1:2" x14ac:dyDescent="0.2">
      <c r="A16" s="23" t="s">
        <v>49</v>
      </c>
      <c r="B16" s="6">
        <v>0</v>
      </c>
    </row>
    <row r="17" spans="1:2" x14ac:dyDescent="0.2">
      <c r="A17" s="23" t="s">
        <v>50</v>
      </c>
      <c r="B17" s="6">
        <v>0</v>
      </c>
    </row>
    <row r="18" spans="1:2" x14ac:dyDescent="0.2">
      <c r="A18" s="23" t="s">
        <v>51</v>
      </c>
      <c r="B18" s="6">
        <v>0</v>
      </c>
    </row>
    <row r="19" spans="1:2" x14ac:dyDescent="0.2">
      <c r="A19" s="23" t="s">
        <v>52</v>
      </c>
      <c r="B19" s="6">
        <v>0</v>
      </c>
    </row>
    <row r="20" spans="1:2" x14ac:dyDescent="0.2">
      <c r="A20" s="23" t="s">
        <v>63</v>
      </c>
      <c r="B20" s="6">
        <v>0</v>
      </c>
    </row>
    <row r="21" spans="1:2" ht="12.75" thickBot="1" x14ac:dyDescent="0.25">
      <c r="A21" s="1" t="s">
        <v>53</v>
      </c>
      <c r="B21" s="5">
        <f>SUM(B9:B19)-B20</f>
        <v>0</v>
      </c>
    </row>
    <row r="22" spans="1:2" ht="12.75" thickTop="1" x14ac:dyDescent="0.2">
      <c r="B22" s="7"/>
    </row>
    <row r="23" spans="1:2" x14ac:dyDescent="0.2">
      <c r="B23" s="7"/>
    </row>
    <row r="24" spans="1:2" x14ac:dyDescent="0.2">
      <c r="A24" s="1" t="s">
        <v>62</v>
      </c>
      <c r="B24" s="7"/>
    </row>
    <row r="25" spans="1:2" x14ac:dyDescent="0.2">
      <c r="B25" s="7"/>
    </row>
    <row r="26" spans="1:2" x14ac:dyDescent="0.2">
      <c r="A26" s="1" t="s">
        <v>64</v>
      </c>
      <c r="B26" s="7"/>
    </row>
    <row r="27" spans="1:2" x14ac:dyDescent="0.2">
      <c r="A27" s="2" t="s">
        <v>54</v>
      </c>
      <c r="B27" s="6">
        <v>0</v>
      </c>
    </row>
    <row r="28" spans="1:2" x14ac:dyDescent="0.2">
      <c r="A28" s="2" t="s">
        <v>55</v>
      </c>
      <c r="B28" s="6">
        <v>0</v>
      </c>
    </row>
    <row r="29" spans="1:2" x14ac:dyDescent="0.2">
      <c r="A29" s="2" t="s">
        <v>56</v>
      </c>
      <c r="B29" s="6">
        <v>0</v>
      </c>
    </row>
    <row r="30" spans="1:2" ht="14.25" x14ac:dyDescent="0.35">
      <c r="A30" s="2" t="s">
        <v>57</v>
      </c>
      <c r="B30" s="31">
        <v>0</v>
      </c>
    </row>
    <row r="31" spans="1:2" x14ac:dyDescent="0.2">
      <c r="A31" s="1" t="s">
        <v>58</v>
      </c>
      <c r="B31" s="28">
        <f>SUM(B27:B30)</f>
        <v>0</v>
      </c>
    </row>
    <row r="32" spans="1:2" x14ac:dyDescent="0.2">
      <c r="A32" s="1"/>
      <c r="B32" s="7"/>
    </row>
    <row r="33" spans="1:3" x14ac:dyDescent="0.2">
      <c r="A33" s="1"/>
      <c r="B33" s="7"/>
    </row>
    <row r="34" spans="1:3" x14ac:dyDescent="0.2">
      <c r="A34" s="1" t="s">
        <v>65</v>
      </c>
      <c r="B34" s="7"/>
    </row>
    <row r="35" spans="1:3" x14ac:dyDescent="0.2">
      <c r="B35" s="7"/>
    </row>
    <row r="36" spans="1:3" x14ac:dyDescent="0.2">
      <c r="A36" s="1" t="s">
        <v>229</v>
      </c>
      <c r="B36" s="7"/>
    </row>
    <row r="37" spans="1:3" x14ac:dyDescent="0.2">
      <c r="A37" s="2" t="s">
        <v>59</v>
      </c>
      <c r="B37" s="6">
        <v>0</v>
      </c>
    </row>
    <row r="38" spans="1:3" ht="14.25" x14ac:dyDescent="0.35">
      <c r="A38" s="2" t="s">
        <v>60</v>
      </c>
      <c r="B38" s="31">
        <v>0</v>
      </c>
    </row>
    <row r="39" spans="1:3" x14ac:dyDescent="0.2">
      <c r="A39" s="1" t="s">
        <v>61</v>
      </c>
      <c r="B39" s="28">
        <f>SUM(B37:B38)</f>
        <v>0</v>
      </c>
    </row>
    <row r="40" spans="1:3" x14ac:dyDescent="0.2">
      <c r="B40" s="7"/>
    </row>
    <row r="41" spans="1:3" ht="12.75" thickBot="1" x14ac:dyDescent="0.25">
      <c r="A41" s="1" t="s">
        <v>66</v>
      </c>
      <c r="B41" s="5">
        <f>B31+B39</f>
        <v>0</v>
      </c>
    </row>
    <row r="42" spans="1:3" ht="12.75" thickTop="1" x14ac:dyDescent="0.2"/>
    <row r="44" spans="1:3" x14ac:dyDescent="0.2">
      <c r="A44" s="21" t="s">
        <v>67</v>
      </c>
      <c r="B44" s="44">
        <f>B21-B41</f>
        <v>0</v>
      </c>
      <c r="C44" s="21" t="s">
        <v>68</v>
      </c>
    </row>
  </sheetData>
  <sheetProtection sheet="1" objects="1" scenarios="1"/>
  <phoneticPr fontId="0" type="noConversion"/>
  <pageMargins left="0.75" right="0.75" top="1" bottom="1" header="0.5" footer="0.5"/>
  <pageSetup orientation="portrait" blackAndWhite="1" horizontalDpi="300" verticalDpi="300"/>
  <headerFooter alignWithMargins="0"/>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18" sqref="B18"/>
    </sheetView>
  </sheetViews>
  <sheetFormatPr defaultColWidth="8.85546875" defaultRowHeight="12" x14ac:dyDescent="0.2"/>
  <cols>
    <col min="1" max="1" width="37.85546875" style="266" customWidth="1"/>
    <col min="2" max="2" width="18.28515625" style="266" customWidth="1"/>
    <col min="3" max="16384" width="8.85546875" style="266"/>
  </cols>
  <sheetData>
    <row r="1" spans="1:2" x14ac:dyDescent="0.2">
      <c r="A1" s="265" t="str">
        <f>Expenses!A1</f>
        <v>Name</v>
      </c>
    </row>
    <row r="2" spans="1:2" x14ac:dyDescent="0.2">
      <c r="A2" s="265" t="s">
        <v>127</v>
      </c>
    </row>
    <row r="5" spans="1:2" x14ac:dyDescent="0.2">
      <c r="A5" s="267" t="s">
        <v>128</v>
      </c>
      <c r="B5" s="268">
        <f>'Income Statements'!O41+'Income Statements'!O45+'Income Statements'!O30</f>
        <v>0</v>
      </c>
    </row>
    <row r="6" spans="1:2" x14ac:dyDescent="0.2">
      <c r="A6" s="267"/>
      <c r="B6" s="269"/>
    </row>
    <row r="7" spans="1:2" x14ac:dyDescent="0.2">
      <c r="A7" s="266" t="s">
        <v>129</v>
      </c>
      <c r="B7" s="270">
        <f>'Income Statements'!P21</f>
        <v>0</v>
      </c>
    </row>
    <row r="8" spans="1:2" x14ac:dyDescent="0.2">
      <c r="A8" s="266" t="s">
        <v>130</v>
      </c>
      <c r="B8" s="271">
        <f>'Income Statements'!P23</f>
        <v>0</v>
      </c>
    </row>
    <row r="9" spans="1:2" x14ac:dyDescent="0.2">
      <c r="B9" s="270">
        <f>B7+B8</f>
        <v>0</v>
      </c>
    </row>
    <row r="11" spans="1:2" ht="14.25" x14ac:dyDescent="0.35">
      <c r="A11" s="266" t="s">
        <v>132</v>
      </c>
      <c r="B11" s="272">
        <f>B5</f>
        <v>0</v>
      </c>
    </row>
    <row r="12" spans="1:2" x14ac:dyDescent="0.2">
      <c r="B12" s="270">
        <f>B8</f>
        <v>0</v>
      </c>
    </row>
    <row r="14" spans="1:2" x14ac:dyDescent="0.2">
      <c r="A14" s="273"/>
      <c r="B14" s="274"/>
    </row>
    <row r="15" spans="1:2" x14ac:dyDescent="0.2">
      <c r="A15" s="275" t="s">
        <v>131</v>
      </c>
      <c r="B15" s="276">
        <f>IF(B5=0,0,B5/B8)</f>
        <v>0</v>
      </c>
    </row>
    <row r="16" spans="1:2" x14ac:dyDescent="0.2">
      <c r="A16" s="277"/>
      <c r="B16" s="278"/>
    </row>
    <row r="18" spans="1:1" x14ac:dyDescent="0.2">
      <c r="A18" s="265" t="s">
        <v>295</v>
      </c>
    </row>
  </sheetData>
  <phoneticPr fontId="0" type="noConversion"/>
  <pageMargins left="0.75" right="0.75" top="1" bottom="1" header="0.5" footer="0.5"/>
  <pageSetup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0"/>
  <sheetViews>
    <sheetView zoomScale="90" zoomScaleNormal="90" zoomScalePageLayoutView="90" workbookViewId="0">
      <selection activeCell="C29" sqref="C29"/>
    </sheetView>
  </sheetViews>
  <sheetFormatPr defaultColWidth="8.85546875" defaultRowHeight="12" x14ac:dyDescent="0.2"/>
  <cols>
    <col min="1" max="1" width="2.7109375" style="127" customWidth="1"/>
    <col min="2" max="2" width="27.28515625" style="126" customWidth="1"/>
    <col min="3" max="14" width="10.7109375" style="126" customWidth="1"/>
    <col min="15" max="15" width="12.42578125" style="126" bestFit="1" customWidth="1"/>
    <col min="16" max="16" width="2" style="126" customWidth="1"/>
    <col min="17" max="17" width="12.42578125" style="126" bestFit="1" customWidth="1"/>
    <col min="18" max="18" width="1.140625" style="126" customWidth="1"/>
    <col min="19" max="19" width="11.42578125" style="126" customWidth="1"/>
    <col min="20" max="16384" width="8.85546875" style="126"/>
  </cols>
  <sheetData>
    <row r="1" spans="1:19" ht="18" x14ac:dyDescent="0.25">
      <c r="A1" s="283" t="str">
        <f>Expenses!A1</f>
        <v>Name</v>
      </c>
      <c r="B1" s="284"/>
      <c r="C1" s="284"/>
      <c r="D1" s="284"/>
      <c r="E1" s="284"/>
      <c r="F1" s="284"/>
      <c r="G1" s="284"/>
      <c r="H1" s="284"/>
      <c r="I1" s="284"/>
      <c r="J1" s="284"/>
      <c r="K1" s="284"/>
      <c r="L1" s="284"/>
      <c r="M1" s="284"/>
      <c r="N1" s="284"/>
      <c r="O1" s="285"/>
    </row>
    <row r="2" spans="1:19" ht="18" customHeight="1" x14ac:dyDescent="0.2">
      <c r="A2" s="286" t="s">
        <v>93</v>
      </c>
      <c r="B2" s="287"/>
      <c r="C2" s="287"/>
      <c r="D2" s="287"/>
      <c r="E2" s="287"/>
      <c r="F2" s="287"/>
      <c r="G2" s="287"/>
      <c r="H2" s="287"/>
      <c r="I2" s="287"/>
      <c r="J2" s="287"/>
      <c r="K2" s="287"/>
      <c r="L2" s="287"/>
      <c r="M2" s="287"/>
      <c r="N2" s="287"/>
      <c r="O2" s="288"/>
    </row>
    <row r="3" spans="1:19" ht="6.75" customHeight="1" x14ac:dyDescent="0.2">
      <c r="B3" s="127"/>
    </row>
    <row r="4" spans="1:19" s="127" customFormat="1" x14ac:dyDescent="0.2">
      <c r="C4" s="173" t="str">
        <f>'Income Statements'!C4</f>
        <v>Month 1</v>
      </c>
      <c r="D4" s="173" t="str">
        <f>'Income Statements'!D4</f>
        <v>Month 2</v>
      </c>
      <c r="E4" s="173" t="str">
        <f>'Income Statements'!E4</f>
        <v>Month 3</v>
      </c>
      <c r="F4" s="173" t="str">
        <f>'Income Statements'!F4</f>
        <v>Month 4</v>
      </c>
      <c r="G4" s="173" t="str">
        <f>'Income Statements'!G4</f>
        <v>Month 5</v>
      </c>
      <c r="H4" s="173" t="str">
        <f>'Income Statements'!H4</f>
        <v>Month 6</v>
      </c>
      <c r="I4" s="173" t="str">
        <f>'Income Statements'!I4</f>
        <v>Month 7</v>
      </c>
      <c r="J4" s="173" t="str">
        <f>'Income Statements'!J4</f>
        <v>Month 8</v>
      </c>
      <c r="K4" s="173" t="str">
        <f>'Income Statements'!K4</f>
        <v>Month 9</v>
      </c>
      <c r="L4" s="173" t="str">
        <f>'Income Statements'!L4</f>
        <v>Month 10</v>
      </c>
      <c r="M4" s="173" t="str">
        <f>'Income Statements'!M4</f>
        <v>Month 11</v>
      </c>
      <c r="N4" s="173" t="str">
        <f>'Income Statements'!N4</f>
        <v>Month 12</v>
      </c>
      <c r="O4" s="173" t="s">
        <v>257</v>
      </c>
      <c r="Q4" s="127" t="s">
        <v>269</v>
      </c>
      <c r="S4" s="127" t="s">
        <v>270</v>
      </c>
    </row>
    <row r="5" spans="1:19" x14ac:dyDescent="0.2">
      <c r="C5" s="139"/>
      <c r="D5" s="139"/>
      <c r="E5" s="139"/>
      <c r="F5" s="139"/>
      <c r="G5" s="139"/>
      <c r="H5" s="139"/>
      <c r="I5" s="139"/>
      <c r="J5" s="139"/>
      <c r="K5" s="139"/>
      <c r="L5" s="139"/>
      <c r="M5" s="139"/>
      <c r="N5" s="139"/>
      <c r="O5" s="139"/>
    </row>
    <row r="6" spans="1:19" x14ac:dyDescent="0.2">
      <c r="A6" s="127" t="s">
        <v>94</v>
      </c>
      <c r="C6" s="139">
        <f>Expenses!B27+'Current Balance Sheet'!B9</f>
        <v>0</v>
      </c>
      <c r="D6" s="139">
        <f>C40</f>
        <v>0</v>
      </c>
      <c r="E6" s="139">
        <f t="shared" ref="E6:N6" si="0">D40</f>
        <v>0</v>
      </c>
      <c r="F6" s="139">
        <f t="shared" si="0"/>
        <v>0</v>
      </c>
      <c r="G6" s="139">
        <f t="shared" si="0"/>
        <v>0</v>
      </c>
      <c r="H6" s="139">
        <f t="shared" si="0"/>
        <v>0</v>
      </c>
      <c r="I6" s="139">
        <f t="shared" si="0"/>
        <v>0</v>
      </c>
      <c r="J6" s="139">
        <f t="shared" si="0"/>
        <v>0</v>
      </c>
      <c r="K6" s="139">
        <f t="shared" si="0"/>
        <v>0</v>
      </c>
      <c r="L6" s="139">
        <f t="shared" si="0"/>
        <v>0</v>
      </c>
      <c r="M6" s="139">
        <f t="shared" si="0"/>
        <v>0</v>
      </c>
      <c r="N6" s="139">
        <f t="shared" si="0"/>
        <v>0</v>
      </c>
      <c r="O6" s="139">
        <f>C6</f>
        <v>0</v>
      </c>
      <c r="Q6" s="139">
        <f>O40</f>
        <v>0</v>
      </c>
      <c r="S6" s="139">
        <f>Q40</f>
        <v>0</v>
      </c>
    </row>
    <row r="7" spans="1:19" x14ac:dyDescent="0.2">
      <c r="A7" s="126"/>
      <c r="C7" s="139"/>
      <c r="D7" s="139"/>
      <c r="E7" s="139"/>
      <c r="F7" s="139"/>
      <c r="G7" s="139"/>
      <c r="H7" s="139"/>
      <c r="I7" s="139"/>
      <c r="J7" s="139"/>
      <c r="K7" s="139"/>
      <c r="L7" s="139"/>
      <c r="M7" s="139"/>
      <c r="N7" s="139"/>
      <c r="O7" s="139"/>
      <c r="Q7" s="139"/>
      <c r="S7" s="139"/>
    </row>
    <row r="8" spans="1:19" x14ac:dyDescent="0.2">
      <c r="A8" s="127" t="s">
        <v>95</v>
      </c>
      <c r="C8" s="139"/>
      <c r="D8" s="139"/>
      <c r="E8" s="139"/>
      <c r="F8" s="139"/>
      <c r="G8" s="139"/>
      <c r="H8" s="139"/>
      <c r="I8" s="139"/>
      <c r="J8" s="139"/>
      <c r="K8" s="139"/>
      <c r="L8" s="139"/>
      <c r="M8" s="139"/>
      <c r="N8" s="139"/>
      <c r="O8" s="139"/>
      <c r="Q8" s="139"/>
      <c r="S8" s="139"/>
    </row>
    <row r="9" spans="1:19" x14ac:dyDescent="0.2">
      <c r="A9" s="126"/>
      <c r="B9" s="180" t="s">
        <v>96</v>
      </c>
      <c r="C9" s="139"/>
      <c r="D9" s="139"/>
      <c r="E9" s="139"/>
      <c r="F9" s="139"/>
      <c r="G9" s="139"/>
      <c r="H9" s="139"/>
      <c r="I9" s="139"/>
      <c r="J9" s="139"/>
      <c r="K9" s="139"/>
      <c r="L9" s="139"/>
      <c r="M9" s="139"/>
      <c r="N9" s="139"/>
      <c r="O9" s="139"/>
      <c r="Q9" s="139"/>
      <c r="S9" s="139"/>
    </row>
    <row r="10" spans="1:19" x14ac:dyDescent="0.2">
      <c r="A10" s="126"/>
      <c r="B10" s="181" t="str">
        <f>'Income Statements'!B6</f>
        <v>Product / Service 1</v>
      </c>
      <c r="C10" s="139">
        <f>'Income Statements'!C6*'Cash Receipts and Disbursements'!$B$7</f>
        <v>0</v>
      </c>
      <c r="D10" s="139">
        <f>'Income Statements'!D6*'Cash Receipts and Disbursements'!$B$7</f>
        <v>0</v>
      </c>
      <c r="E10" s="139">
        <f>'Income Statements'!E6*'Cash Receipts and Disbursements'!$B$7</f>
        <v>0</v>
      </c>
      <c r="F10" s="139">
        <f>'Income Statements'!F6*'Cash Receipts and Disbursements'!$B$7</f>
        <v>0</v>
      </c>
      <c r="G10" s="139">
        <f>'Income Statements'!G6*'Cash Receipts and Disbursements'!$B$7</f>
        <v>0</v>
      </c>
      <c r="H10" s="139">
        <f>'Income Statements'!H6*'Cash Receipts and Disbursements'!$B$7</f>
        <v>0</v>
      </c>
      <c r="I10" s="139">
        <f>'Income Statements'!I6*'Cash Receipts and Disbursements'!$B$7</f>
        <v>0</v>
      </c>
      <c r="J10" s="139">
        <f>'Income Statements'!J6*'Cash Receipts and Disbursements'!$B$7</f>
        <v>0</v>
      </c>
      <c r="K10" s="139">
        <f>'Income Statements'!K6*'Cash Receipts and Disbursements'!$B$7</f>
        <v>0</v>
      </c>
      <c r="L10" s="139">
        <f>'Income Statements'!L6*'Cash Receipts and Disbursements'!$B$7</f>
        <v>0</v>
      </c>
      <c r="M10" s="139">
        <f>'Income Statements'!M6*'Cash Receipts and Disbursements'!$B$7</f>
        <v>0</v>
      </c>
      <c r="N10" s="139">
        <f>'Income Statements'!N6*'Cash Receipts and Disbursements'!$B$7</f>
        <v>0</v>
      </c>
      <c r="O10" s="139">
        <f>SUM(C10:N10)</f>
        <v>0</v>
      </c>
      <c r="Q10" s="139">
        <f>'Yr 2 Cash Flow Statement'!O12</f>
        <v>0</v>
      </c>
      <c r="S10" s="139">
        <f>'Yr 3 Cash Flow Statement'!O12</f>
        <v>0</v>
      </c>
    </row>
    <row r="11" spans="1:19" x14ac:dyDescent="0.2">
      <c r="A11" s="126"/>
      <c r="B11" s="181" t="str">
        <f>'Income Statements'!B7</f>
        <v>Product / Service 2</v>
      </c>
      <c r="C11" s="139">
        <f>'Income Statements'!C7*'Cash Receipts and Disbursements'!$B$7</f>
        <v>0</v>
      </c>
      <c r="D11" s="139">
        <f>'Income Statements'!D7*'Cash Receipts and Disbursements'!$B$7</f>
        <v>0</v>
      </c>
      <c r="E11" s="139">
        <f>'Income Statements'!E7*'Cash Receipts and Disbursements'!$B$7</f>
        <v>0</v>
      </c>
      <c r="F11" s="139">
        <f>'Income Statements'!F7*'Cash Receipts and Disbursements'!$B$7</f>
        <v>0</v>
      </c>
      <c r="G11" s="139">
        <f>'Income Statements'!G7*'Cash Receipts and Disbursements'!$B$7</f>
        <v>0</v>
      </c>
      <c r="H11" s="139">
        <f>'Income Statements'!H7*'Cash Receipts and Disbursements'!$B$7</f>
        <v>0</v>
      </c>
      <c r="I11" s="139">
        <f>'Income Statements'!I7*'Cash Receipts and Disbursements'!$B$7</f>
        <v>0</v>
      </c>
      <c r="J11" s="139">
        <f>'Income Statements'!J7*'Cash Receipts and Disbursements'!$B$7</f>
        <v>0</v>
      </c>
      <c r="K11" s="139">
        <f>'Income Statements'!K7*'Cash Receipts and Disbursements'!$B$7</f>
        <v>0</v>
      </c>
      <c r="L11" s="139">
        <f>'Income Statements'!L7*'Cash Receipts and Disbursements'!$B$7</f>
        <v>0</v>
      </c>
      <c r="M11" s="139">
        <f>'Income Statements'!M7*'Cash Receipts and Disbursements'!$B$7</f>
        <v>0</v>
      </c>
      <c r="N11" s="139">
        <f>'Income Statements'!N7*'Cash Receipts and Disbursements'!$B$7</f>
        <v>0</v>
      </c>
      <c r="O11" s="139">
        <f t="shared" ref="O11:O15" si="1">SUM(C11:N11)</f>
        <v>0</v>
      </c>
      <c r="Q11" s="139">
        <f>'Yr 2 Cash Flow Statement'!O13</f>
        <v>0</v>
      </c>
      <c r="S11" s="139">
        <f>'Yr 3 Cash Flow Statement'!O13</f>
        <v>0</v>
      </c>
    </row>
    <row r="12" spans="1:19" x14ac:dyDescent="0.2">
      <c r="A12" s="126"/>
      <c r="B12" s="181" t="str">
        <f>'Income Statements'!B8</f>
        <v>Product / Service 3</v>
      </c>
      <c r="C12" s="139">
        <f>'Income Statements'!C8*'Cash Receipts and Disbursements'!$B$7</f>
        <v>0</v>
      </c>
      <c r="D12" s="139">
        <f>'Income Statements'!D8*'Cash Receipts and Disbursements'!$B$7</f>
        <v>0</v>
      </c>
      <c r="E12" s="139">
        <f>'Income Statements'!E8*'Cash Receipts and Disbursements'!$B$7</f>
        <v>0</v>
      </c>
      <c r="F12" s="139">
        <f>'Income Statements'!F8*'Cash Receipts and Disbursements'!$B$7</f>
        <v>0</v>
      </c>
      <c r="G12" s="139">
        <f>'Income Statements'!G8*'Cash Receipts and Disbursements'!$B$7</f>
        <v>0</v>
      </c>
      <c r="H12" s="139">
        <f>'Income Statements'!H8*'Cash Receipts and Disbursements'!$B$7</f>
        <v>0</v>
      </c>
      <c r="I12" s="139">
        <f>'Income Statements'!I8*'Cash Receipts and Disbursements'!$B$7</f>
        <v>0</v>
      </c>
      <c r="J12" s="139">
        <f>'Income Statements'!J8*'Cash Receipts and Disbursements'!$B$7</f>
        <v>0</v>
      </c>
      <c r="K12" s="139">
        <f>'Income Statements'!K8*'Cash Receipts and Disbursements'!$B$7</f>
        <v>0</v>
      </c>
      <c r="L12" s="139">
        <f>'Income Statements'!L8*'Cash Receipts and Disbursements'!$B$7</f>
        <v>0</v>
      </c>
      <c r="M12" s="139">
        <f>'Income Statements'!M8*'Cash Receipts and Disbursements'!$B$7</f>
        <v>0</v>
      </c>
      <c r="N12" s="139">
        <f>'Income Statements'!N8*'Cash Receipts and Disbursements'!$B$7</f>
        <v>0</v>
      </c>
      <c r="O12" s="139">
        <f t="shared" si="1"/>
        <v>0</v>
      </c>
      <c r="Q12" s="139">
        <f>'Yr 2 Cash Flow Statement'!O14</f>
        <v>0</v>
      </c>
      <c r="S12" s="139">
        <f>'Yr 3 Cash Flow Statement'!O14</f>
        <v>0</v>
      </c>
    </row>
    <row r="13" spans="1:19" x14ac:dyDescent="0.2">
      <c r="A13" s="126"/>
      <c r="B13" s="181" t="str">
        <f>'Income Statements'!B9</f>
        <v>Product / Service 4</v>
      </c>
      <c r="C13" s="139">
        <f>'Income Statements'!C9*'Cash Receipts and Disbursements'!$B$7</f>
        <v>0</v>
      </c>
      <c r="D13" s="139">
        <f>'Income Statements'!D9*'Cash Receipts and Disbursements'!$B$7</f>
        <v>0</v>
      </c>
      <c r="E13" s="139">
        <f>'Income Statements'!E9*'Cash Receipts and Disbursements'!$B$7</f>
        <v>0</v>
      </c>
      <c r="F13" s="139">
        <f>'Income Statements'!F9*'Cash Receipts and Disbursements'!$B$7</f>
        <v>0</v>
      </c>
      <c r="G13" s="139">
        <f>'Income Statements'!G9*'Cash Receipts and Disbursements'!$B$7</f>
        <v>0</v>
      </c>
      <c r="H13" s="139">
        <f>'Income Statements'!H9*'Cash Receipts and Disbursements'!$B$7</f>
        <v>0</v>
      </c>
      <c r="I13" s="139">
        <f>'Income Statements'!I9*'Cash Receipts and Disbursements'!$B$7</f>
        <v>0</v>
      </c>
      <c r="J13" s="139">
        <f>'Income Statements'!J9*'Cash Receipts and Disbursements'!$B$7</f>
        <v>0</v>
      </c>
      <c r="K13" s="139">
        <f>'Income Statements'!K9*'Cash Receipts and Disbursements'!$B$7</f>
        <v>0</v>
      </c>
      <c r="L13" s="139">
        <f>'Income Statements'!L9*'Cash Receipts and Disbursements'!$B$7</f>
        <v>0</v>
      </c>
      <c r="M13" s="139">
        <f>'Income Statements'!M9*'Cash Receipts and Disbursements'!$B$7</f>
        <v>0</v>
      </c>
      <c r="N13" s="139">
        <f>'Income Statements'!N9*'Cash Receipts and Disbursements'!$B$7</f>
        <v>0</v>
      </c>
      <c r="O13" s="139">
        <f t="shared" si="1"/>
        <v>0</v>
      </c>
      <c r="Q13" s="139">
        <f>'Yr 2 Cash Flow Statement'!O15</f>
        <v>0</v>
      </c>
      <c r="S13" s="139">
        <f>'Yr 3 Cash Flow Statement'!O15</f>
        <v>0</v>
      </c>
    </row>
    <row r="14" spans="1:19" x14ac:dyDescent="0.2">
      <c r="A14" s="126"/>
      <c r="B14" s="181" t="str">
        <f>'Income Statements'!B10</f>
        <v>Product / Service 5</v>
      </c>
      <c r="C14" s="139">
        <f>'Income Statements'!C10*'Cash Receipts and Disbursements'!$B$7</f>
        <v>0</v>
      </c>
      <c r="D14" s="139">
        <f>'Income Statements'!D10*'Cash Receipts and Disbursements'!$B$7</f>
        <v>0</v>
      </c>
      <c r="E14" s="139">
        <f>'Income Statements'!E10*'Cash Receipts and Disbursements'!$B$7</f>
        <v>0</v>
      </c>
      <c r="F14" s="139">
        <f>'Income Statements'!F10*'Cash Receipts and Disbursements'!$B$7</f>
        <v>0</v>
      </c>
      <c r="G14" s="139">
        <f>'Income Statements'!G10*'Cash Receipts and Disbursements'!$B$7</f>
        <v>0</v>
      </c>
      <c r="H14" s="139">
        <f>'Income Statements'!H10*'Cash Receipts and Disbursements'!$B$7</f>
        <v>0</v>
      </c>
      <c r="I14" s="139">
        <f>'Income Statements'!I10*'Cash Receipts and Disbursements'!$B$7</f>
        <v>0</v>
      </c>
      <c r="J14" s="139">
        <f>'Income Statements'!J10*'Cash Receipts and Disbursements'!$B$7</f>
        <v>0</v>
      </c>
      <c r="K14" s="139">
        <f>'Income Statements'!K10*'Cash Receipts and Disbursements'!$B$7</f>
        <v>0</v>
      </c>
      <c r="L14" s="139">
        <f>'Income Statements'!L10*'Cash Receipts and Disbursements'!$B$7</f>
        <v>0</v>
      </c>
      <c r="M14" s="139">
        <f>'Income Statements'!M10*'Cash Receipts and Disbursements'!$B$7</f>
        <v>0</v>
      </c>
      <c r="N14" s="139">
        <f>'Income Statements'!N10*'Cash Receipts and Disbursements'!$B$7</f>
        <v>0</v>
      </c>
      <c r="O14" s="139">
        <f t="shared" si="1"/>
        <v>0</v>
      </c>
      <c r="Q14" s="139">
        <f>'Yr 2 Cash Flow Statement'!O16</f>
        <v>0</v>
      </c>
      <c r="S14" s="139">
        <f>'Yr 3 Cash Flow Statement'!O16</f>
        <v>0</v>
      </c>
    </row>
    <row r="15" spans="1:19" x14ac:dyDescent="0.2">
      <c r="A15" s="126"/>
      <c r="B15" s="181" t="str">
        <f>'Income Statements'!B11</f>
        <v>Product / Service 6</v>
      </c>
      <c r="C15" s="139">
        <f>'Income Statements'!C11*'Cash Receipts and Disbursements'!$B$7</f>
        <v>0</v>
      </c>
      <c r="D15" s="139">
        <f>'Income Statements'!D11*'Cash Receipts and Disbursements'!$B$7</f>
        <v>0</v>
      </c>
      <c r="E15" s="139">
        <f>'Income Statements'!E11*'Cash Receipts and Disbursements'!$B$7</f>
        <v>0</v>
      </c>
      <c r="F15" s="139">
        <f>'Income Statements'!F11*'Cash Receipts and Disbursements'!$B$7</f>
        <v>0</v>
      </c>
      <c r="G15" s="139">
        <f>'Income Statements'!G11*'Cash Receipts and Disbursements'!$B$7</f>
        <v>0</v>
      </c>
      <c r="H15" s="139">
        <f>'Income Statements'!H11*'Cash Receipts and Disbursements'!$B$7</f>
        <v>0</v>
      </c>
      <c r="I15" s="139">
        <f>'Income Statements'!I11*'Cash Receipts and Disbursements'!$B$7</f>
        <v>0</v>
      </c>
      <c r="J15" s="139">
        <f>'Income Statements'!J11*'Cash Receipts and Disbursements'!$B$7</f>
        <v>0</v>
      </c>
      <c r="K15" s="139">
        <f>'Income Statements'!K11*'Cash Receipts and Disbursements'!$B$7</f>
        <v>0</v>
      </c>
      <c r="L15" s="139">
        <f>'Income Statements'!L11*'Cash Receipts and Disbursements'!$B$7</f>
        <v>0</v>
      </c>
      <c r="M15" s="139">
        <f>'Income Statements'!M11*'Cash Receipts and Disbursements'!$B$7</f>
        <v>0</v>
      </c>
      <c r="N15" s="139">
        <f>'Income Statements'!N11*'Cash Receipts and Disbursements'!$B$7</f>
        <v>0</v>
      </c>
      <c r="O15" s="139">
        <f t="shared" si="1"/>
        <v>0</v>
      </c>
      <c r="Q15" s="139">
        <f>'Yr 2 Cash Flow Statement'!O17</f>
        <v>0</v>
      </c>
      <c r="S15" s="139">
        <f>'Yr 3 Cash Flow Statement'!O17</f>
        <v>0</v>
      </c>
    </row>
    <row r="16" spans="1:19" ht="14.25" x14ac:dyDescent="0.35">
      <c r="A16" s="126"/>
      <c r="B16" s="126" t="s">
        <v>97</v>
      </c>
      <c r="C16" s="146">
        <v>0</v>
      </c>
      <c r="D16" s="146">
        <f>'Income Statements'!C12*'Cash Receipts and Disbursements'!B8</f>
        <v>0</v>
      </c>
      <c r="E16" s="146">
        <f>('Income Statements'!D12*'Cash Receipts and Disbursements'!$B$8)+('Income Statements'!C12*'Cash Receipts and Disbursements'!$B$9)</f>
        <v>0</v>
      </c>
      <c r="F16" s="146">
        <f>('Income Statements'!E12*'Cash Receipts and Disbursements'!$B$8)+('Income Statements'!D12*'Cash Receipts and Disbursements'!$B$9)</f>
        <v>0</v>
      </c>
      <c r="G16" s="146">
        <f>('Income Statements'!F12*'Cash Receipts and Disbursements'!$B$8)+('Income Statements'!E12*'Cash Receipts and Disbursements'!$B$9)</f>
        <v>0</v>
      </c>
      <c r="H16" s="146">
        <f>('Income Statements'!G12*'Cash Receipts and Disbursements'!$B$8)+('Income Statements'!F12*'Cash Receipts and Disbursements'!$B$9)</f>
        <v>0</v>
      </c>
      <c r="I16" s="146">
        <f>('Income Statements'!H12*'Cash Receipts and Disbursements'!$B$8)+('Income Statements'!G12*'Cash Receipts and Disbursements'!$B$9)</f>
        <v>0</v>
      </c>
      <c r="J16" s="146">
        <f>('Income Statements'!I12*'Cash Receipts and Disbursements'!$B$8)+('Income Statements'!H12*'Cash Receipts and Disbursements'!$B$9)</f>
        <v>0</v>
      </c>
      <c r="K16" s="146">
        <f>('Income Statements'!J12*'Cash Receipts and Disbursements'!$B$8)+('Income Statements'!I12*'Cash Receipts and Disbursements'!$B$9)</f>
        <v>0</v>
      </c>
      <c r="L16" s="146">
        <f>('Income Statements'!K12*'Cash Receipts and Disbursements'!$B$8)+('Income Statements'!J12*'Cash Receipts and Disbursements'!$B$9)</f>
        <v>0</v>
      </c>
      <c r="M16" s="146">
        <f>('Income Statements'!L12*'Cash Receipts and Disbursements'!$B$8)+('Income Statements'!K12*'Cash Receipts and Disbursements'!$B$9)</f>
        <v>0</v>
      </c>
      <c r="N16" s="146">
        <f>('Income Statements'!M12*'Cash Receipts and Disbursements'!$B$8)+('Income Statements'!L12*'Cash Receipts and Disbursements'!$B$9)</f>
        <v>0</v>
      </c>
      <c r="O16" s="146">
        <f>SUM(C16:N16)</f>
        <v>0</v>
      </c>
      <c r="Q16" s="146">
        <f>'Yr 2 Cash Flow Statement'!O18</f>
        <v>0</v>
      </c>
      <c r="S16" s="146">
        <f>'Yr 3 Cash Flow Statement'!O18</f>
        <v>0</v>
      </c>
    </row>
    <row r="17" spans="1:19" x14ac:dyDescent="0.2">
      <c r="A17" s="127" t="s">
        <v>99</v>
      </c>
      <c r="C17" s="139">
        <f t="shared" ref="C17:N17" si="2">SUM(C9:C16)</f>
        <v>0</v>
      </c>
      <c r="D17" s="139">
        <f t="shared" si="2"/>
        <v>0</v>
      </c>
      <c r="E17" s="139">
        <f t="shared" si="2"/>
        <v>0</v>
      </c>
      <c r="F17" s="139">
        <f t="shared" si="2"/>
        <v>0</v>
      </c>
      <c r="G17" s="139">
        <f t="shared" si="2"/>
        <v>0</v>
      </c>
      <c r="H17" s="139">
        <f t="shared" si="2"/>
        <v>0</v>
      </c>
      <c r="I17" s="139">
        <f t="shared" si="2"/>
        <v>0</v>
      </c>
      <c r="J17" s="139">
        <f t="shared" si="2"/>
        <v>0</v>
      </c>
      <c r="K17" s="139">
        <f t="shared" si="2"/>
        <v>0</v>
      </c>
      <c r="L17" s="139">
        <f t="shared" si="2"/>
        <v>0</v>
      </c>
      <c r="M17" s="139">
        <f t="shared" si="2"/>
        <v>0</v>
      </c>
      <c r="N17" s="139">
        <f t="shared" si="2"/>
        <v>0</v>
      </c>
      <c r="O17" s="139">
        <f>SUM(C17:N17)</f>
        <v>0</v>
      </c>
      <c r="Q17" s="139">
        <f>'Yr 2 Cash Flow Statement'!O19</f>
        <v>0</v>
      </c>
      <c r="S17" s="139">
        <f>'Yr 3 Cash Flow Statement'!O19</f>
        <v>0</v>
      </c>
    </row>
    <row r="18" spans="1:19" x14ac:dyDescent="0.2">
      <c r="A18" s="126"/>
      <c r="C18" s="139"/>
      <c r="D18" s="139"/>
      <c r="E18" s="139"/>
      <c r="F18" s="139"/>
      <c r="G18" s="139"/>
      <c r="H18" s="139"/>
      <c r="I18" s="139"/>
      <c r="J18" s="139"/>
      <c r="K18" s="139"/>
      <c r="L18" s="139"/>
      <c r="M18" s="139"/>
      <c r="N18" s="139"/>
      <c r="O18" s="139"/>
      <c r="Q18" s="139"/>
      <c r="S18" s="139"/>
    </row>
    <row r="19" spans="1:19" x14ac:dyDescent="0.2">
      <c r="A19" s="127" t="s">
        <v>100</v>
      </c>
      <c r="C19" s="139"/>
      <c r="D19" s="139"/>
      <c r="E19" s="139"/>
      <c r="F19" s="139"/>
      <c r="G19" s="139"/>
      <c r="H19" s="139"/>
      <c r="I19" s="139"/>
      <c r="J19" s="139"/>
      <c r="K19" s="139"/>
      <c r="L19" s="139"/>
      <c r="M19" s="139"/>
      <c r="N19" s="139"/>
      <c r="O19" s="139"/>
      <c r="Q19" s="139"/>
      <c r="S19" s="139"/>
    </row>
    <row r="20" spans="1:19" x14ac:dyDescent="0.2">
      <c r="B20" s="126" t="s">
        <v>227</v>
      </c>
      <c r="C20" s="132">
        <v>0</v>
      </c>
      <c r="D20" s="132">
        <v>0</v>
      </c>
      <c r="E20" s="132">
        <v>0</v>
      </c>
      <c r="F20" s="132">
        <v>0</v>
      </c>
      <c r="G20" s="132">
        <v>0</v>
      </c>
      <c r="H20" s="132">
        <v>0</v>
      </c>
      <c r="I20" s="132">
        <v>0</v>
      </c>
      <c r="J20" s="132">
        <v>0</v>
      </c>
      <c r="K20" s="132">
        <v>0</v>
      </c>
      <c r="L20" s="132">
        <v>0</v>
      </c>
      <c r="M20" s="132">
        <v>0</v>
      </c>
      <c r="N20" s="132">
        <v>0</v>
      </c>
      <c r="O20" s="139">
        <f>SUM(C20:N20)</f>
        <v>0</v>
      </c>
      <c r="Q20" s="132">
        <v>0</v>
      </c>
      <c r="S20" s="182">
        <v>0</v>
      </c>
    </row>
    <row r="21" spans="1:19" x14ac:dyDescent="0.2">
      <c r="A21" s="126"/>
      <c r="B21" s="180" t="s">
        <v>73</v>
      </c>
      <c r="C21" s="139"/>
      <c r="D21" s="139"/>
      <c r="E21" s="139"/>
      <c r="F21" s="139"/>
      <c r="G21" s="139"/>
      <c r="H21" s="139"/>
      <c r="I21" s="139"/>
      <c r="J21" s="139"/>
      <c r="K21" s="139"/>
      <c r="L21" s="139"/>
      <c r="M21" s="139"/>
      <c r="N21" s="139"/>
      <c r="O21" s="139"/>
      <c r="Q21" s="139"/>
      <c r="S21" s="139"/>
    </row>
    <row r="22" spans="1:19" x14ac:dyDescent="0.2">
      <c r="A22" s="126"/>
      <c r="B22" s="181" t="str">
        <f>B10</f>
        <v>Product / Service 1</v>
      </c>
      <c r="C22" s="139">
        <f>'Income Statements'!C15</f>
        <v>0</v>
      </c>
      <c r="D22" s="139">
        <f>'Income Statements'!D15</f>
        <v>0</v>
      </c>
      <c r="E22" s="139">
        <f>'Income Statements'!E15</f>
        <v>0</v>
      </c>
      <c r="F22" s="139">
        <f>'Income Statements'!F15</f>
        <v>0</v>
      </c>
      <c r="G22" s="139">
        <f>'Income Statements'!G15</f>
        <v>0</v>
      </c>
      <c r="H22" s="139">
        <f>'Income Statements'!H15</f>
        <v>0</v>
      </c>
      <c r="I22" s="139">
        <f>'Income Statements'!I15</f>
        <v>0</v>
      </c>
      <c r="J22" s="139">
        <f>'Income Statements'!J15</f>
        <v>0</v>
      </c>
      <c r="K22" s="139">
        <f>'Income Statements'!K15</f>
        <v>0</v>
      </c>
      <c r="L22" s="139">
        <f>'Income Statements'!L15</f>
        <v>0</v>
      </c>
      <c r="M22" s="139">
        <f>'Income Statements'!M15</f>
        <v>0</v>
      </c>
      <c r="N22" s="139">
        <f>'Income Statements'!N15</f>
        <v>0</v>
      </c>
      <c r="O22" s="139">
        <f>SUM(C22:N22)</f>
        <v>0</v>
      </c>
      <c r="Q22" s="139">
        <f>'Yr 2 Cash Flow Statement'!O25</f>
        <v>0</v>
      </c>
      <c r="S22" s="139">
        <f>'Yr 3 Cash Flow Statement'!O25</f>
        <v>0</v>
      </c>
    </row>
    <row r="23" spans="1:19" x14ac:dyDescent="0.2">
      <c r="A23" s="126"/>
      <c r="B23" s="181" t="str">
        <f t="shared" ref="B23:B27" si="3">B11</f>
        <v>Product / Service 2</v>
      </c>
      <c r="C23" s="139">
        <f>'Income Statements'!C16</f>
        <v>0</v>
      </c>
      <c r="D23" s="139">
        <f>'Income Statements'!D16</f>
        <v>0</v>
      </c>
      <c r="E23" s="139">
        <f>'Income Statements'!E16</f>
        <v>0</v>
      </c>
      <c r="F23" s="139">
        <f>'Income Statements'!F16</f>
        <v>0</v>
      </c>
      <c r="G23" s="139">
        <f>'Income Statements'!G16</f>
        <v>0</v>
      </c>
      <c r="H23" s="139">
        <f>'Income Statements'!H16</f>
        <v>0</v>
      </c>
      <c r="I23" s="139">
        <f>'Income Statements'!I16</f>
        <v>0</v>
      </c>
      <c r="J23" s="139">
        <f>'Income Statements'!J16</f>
        <v>0</v>
      </c>
      <c r="K23" s="139">
        <f>'Income Statements'!K16</f>
        <v>0</v>
      </c>
      <c r="L23" s="139">
        <f>'Income Statements'!L16</f>
        <v>0</v>
      </c>
      <c r="M23" s="139">
        <f>'Income Statements'!M16</f>
        <v>0</v>
      </c>
      <c r="N23" s="139">
        <f>'Income Statements'!N16</f>
        <v>0</v>
      </c>
      <c r="O23" s="139">
        <f t="shared" ref="O23:O27" si="4">SUM(C23:N23)</f>
        <v>0</v>
      </c>
      <c r="Q23" s="139">
        <f>'Yr 2 Cash Flow Statement'!O26</f>
        <v>0</v>
      </c>
      <c r="S23" s="139">
        <f>'Yr 3 Cash Flow Statement'!O26</f>
        <v>0</v>
      </c>
    </row>
    <row r="24" spans="1:19" x14ac:dyDescent="0.2">
      <c r="A24" s="126"/>
      <c r="B24" s="181" t="str">
        <f t="shared" si="3"/>
        <v>Product / Service 3</v>
      </c>
      <c r="C24" s="139">
        <f>'Income Statements'!C17</f>
        <v>0</v>
      </c>
      <c r="D24" s="139">
        <f>'Income Statements'!D17</f>
        <v>0</v>
      </c>
      <c r="E24" s="139">
        <f>'Income Statements'!E17</f>
        <v>0</v>
      </c>
      <c r="F24" s="139">
        <f>'Income Statements'!F17</f>
        <v>0</v>
      </c>
      <c r="G24" s="139">
        <f>'Income Statements'!G17</f>
        <v>0</v>
      </c>
      <c r="H24" s="139">
        <f>'Income Statements'!H17</f>
        <v>0</v>
      </c>
      <c r="I24" s="139">
        <f>'Income Statements'!I17</f>
        <v>0</v>
      </c>
      <c r="J24" s="139">
        <f>'Income Statements'!J17</f>
        <v>0</v>
      </c>
      <c r="K24" s="139">
        <f>'Income Statements'!K17</f>
        <v>0</v>
      </c>
      <c r="L24" s="139">
        <f>'Income Statements'!L17</f>
        <v>0</v>
      </c>
      <c r="M24" s="139">
        <f>'Income Statements'!M17</f>
        <v>0</v>
      </c>
      <c r="N24" s="139">
        <f>'Income Statements'!N17</f>
        <v>0</v>
      </c>
      <c r="O24" s="139">
        <f t="shared" si="4"/>
        <v>0</v>
      </c>
      <c r="Q24" s="139">
        <f>'Yr 2 Cash Flow Statement'!O27</f>
        <v>0</v>
      </c>
      <c r="S24" s="139">
        <f>'Yr 3 Cash Flow Statement'!O27</f>
        <v>0</v>
      </c>
    </row>
    <row r="25" spans="1:19" x14ac:dyDescent="0.2">
      <c r="A25" s="126"/>
      <c r="B25" s="181" t="str">
        <f t="shared" si="3"/>
        <v>Product / Service 4</v>
      </c>
      <c r="C25" s="139">
        <f>'Income Statements'!C18</f>
        <v>0</v>
      </c>
      <c r="D25" s="139">
        <f>'Income Statements'!D18</f>
        <v>0</v>
      </c>
      <c r="E25" s="139">
        <f>'Income Statements'!E18</f>
        <v>0</v>
      </c>
      <c r="F25" s="139">
        <f>'Income Statements'!F18</f>
        <v>0</v>
      </c>
      <c r="G25" s="139">
        <f>'Income Statements'!G18</f>
        <v>0</v>
      </c>
      <c r="H25" s="139">
        <f>'Income Statements'!H18</f>
        <v>0</v>
      </c>
      <c r="I25" s="139">
        <f>'Income Statements'!I18</f>
        <v>0</v>
      </c>
      <c r="J25" s="139">
        <f>'Income Statements'!J18</f>
        <v>0</v>
      </c>
      <c r="K25" s="139">
        <f>'Income Statements'!K18</f>
        <v>0</v>
      </c>
      <c r="L25" s="139">
        <f>'Income Statements'!L18</f>
        <v>0</v>
      </c>
      <c r="M25" s="139">
        <f>'Income Statements'!M18</f>
        <v>0</v>
      </c>
      <c r="N25" s="139">
        <f>'Income Statements'!N18</f>
        <v>0</v>
      </c>
      <c r="O25" s="139">
        <f t="shared" si="4"/>
        <v>0</v>
      </c>
      <c r="Q25" s="139">
        <f>'Yr 2 Cash Flow Statement'!O28</f>
        <v>0</v>
      </c>
      <c r="S25" s="139">
        <f>'Yr 3 Cash Flow Statement'!O28</f>
        <v>0</v>
      </c>
    </row>
    <row r="26" spans="1:19" x14ac:dyDescent="0.2">
      <c r="A26" s="126"/>
      <c r="B26" s="181" t="str">
        <f t="shared" si="3"/>
        <v>Product / Service 5</v>
      </c>
      <c r="C26" s="139">
        <f>'Income Statements'!C19</f>
        <v>0</v>
      </c>
      <c r="D26" s="139">
        <f>'Income Statements'!D19</f>
        <v>0</v>
      </c>
      <c r="E26" s="139">
        <f>'Income Statements'!E19</f>
        <v>0</v>
      </c>
      <c r="F26" s="139">
        <f>'Income Statements'!F19</f>
        <v>0</v>
      </c>
      <c r="G26" s="139">
        <f>'Income Statements'!G19</f>
        <v>0</v>
      </c>
      <c r="H26" s="139">
        <f>'Income Statements'!H19</f>
        <v>0</v>
      </c>
      <c r="I26" s="139">
        <f>'Income Statements'!I19</f>
        <v>0</v>
      </c>
      <c r="J26" s="139">
        <f>'Income Statements'!J19</f>
        <v>0</v>
      </c>
      <c r="K26" s="139">
        <f>'Income Statements'!K19</f>
        <v>0</v>
      </c>
      <c r="L26" s="139">
        <f>'Income Statements'!L19</f>
        <v>0</v>
      </c>
      <c r="M26" s="139">
        <f>'Income Statements'!M19</f>
        <v>0</v>
      </c>
      <c r="N26" s="139">
        <f>'Income Statements'!N19</f>
        <v>0</v>
      </c>
      <c r="O26" s="139">
        <f t="shared" si="4"/>
        <v>0</v>
      </c>
      <c r="Q26" s="139">
        <f>'Yr 2 Cash Flow Statement'!O29</f>
        <v>0</v>
      </c>
      <c r="S26" s="139">
        <f>'Yr 3 Cash Flow Statement'!O29</f>
        <v>0</v>
      </c>
    </row>
    <row r="27" spans="1:19" x14ac:dyDescent="0.2">
      <c r="A27" s="126"/>
      <c r="B27" s="181" t="str">
        <f t="shared" si="3"/>
        <v>Product / Service 6</v>
      </c>
      <c r="C27" s="139">
        <f>'Income Statements'!C20</f>
        <v>0</v>
      </c>
      <c r="D27" s="139">
        <f>'Income Statements'!D20</f>
        <v>0</v>
      </c>
      <c r="E27" s="139">
        <f>'Income Statements'!E20</f>
        <v>0</v>
      </c>
      <c r="F27" s="139">
        <f>'Income Statements'!F20</f>
        <v>0</v>
      </c>
      <c r="G27" s="139">
        <f>'Income Statements'!G20</f>
        <v>0</v>
      </c>
      <c r="H27" s="139">
        <f>'Income Statements'!H20</f>
        <v>0</v>
      </c>
      <c r="I27" s="139">
        <f>'Income Statements'!I20</f>
        <v>0</v>
      </c>
      <c r="J27" s="139">
        <f>'Income Statements'!J20</f>
        <v>0</v>
      </c>
      <c r="K27" s="139">
        <f>'Income Statements'!K20</f>
        <v>0</v>
      </c>
      <c r="L27" s="139">
        <f>'Income Statements'!L20</f>
        <v>0</v>
      </c>
      <c r="M27" s="139">
        <f>'Income Statements'!M20</f>
        <v>0</v>
      </c>
      <c r="N27" s="139">
        <f>'Income Statements'!N20</f>
        <v>0</v>
      </c>
      <c r="O27" s="139">
        <f t="shared" si="4"/>
        <v>0</v>
      </c>
      <c r="Q27" s="139">
        <f>'Yr 2 Cash Flow Statement'!O30</f>
        <v>0</v>
      </c>
      <c r="S27" s="139">
        <f>'Yr 3 Cash Flow Statement'!O30</f>
        <v>0</v>
      </c>
    </row>
    <row r="28" spans="1:19" x14ac:dyDescent="0.2">
      <c r="A28" s="126"/>
      <c r="B28" s="126" t="s">
        <v>0</v>
      </c>
      <c r="C28" s="139">
        <f>'Income Statements'!C30</f>
        <v>0</v>
      </c>
      <c r="D28" s="139">
        <f>'Income Statements'!D30</f>
        <v>0</v>
      </c>
      <c r="E28" s="139">
        <f>'Income Statements'!E30</f>
        <v>0</v>
      </c>
      <c r="F28" s="139">
        <f>'Income Statements'!F30</f>
        <v>0</v>
      </c>
      <c r="G28" s="139">
        <f>'Income Statements'!G30</f>
        <v>0</v>
      </c>
      <c r="H28" s="139">
        <f>'Income Statements'!H30</f>
        <v>0</v>
      </c>
      <c r="I28" s="139">
        <f>'Income Statements'!I30</f>
        <v>0</v>
      </c>
      <c r="J28" s="139">
        <f>'Income Statements'!J30</f>
        <v>0</v>
      </c>
      <c r="K28" s="139">
        <f>'Income Statements'!K30</f>
        <v>0</v>
      </c>
      <c r="L28" s="139">
        <f>'Income Statements'!L30</f>
        <v>0</v>
      </c>
      <c r="M28" s="139">
        <f>'Income Statements'!M30</f>
        <v>0</v>
      </c>
      <c r="N28" s="139">
        <f>'Income Statements'!N30</f>
        <v>0</v>
      </c>
      <c r="O28" s="139">
        <f t="shared" ref="O28:O32" si="5">SUM(C28:N28)</f>
        <v>0</v>
      </c>
      <c r="Q28" s="139">
        <f>'Yr 2 Cash Flow Statement'!O31</f>
        <v>0</v>
      </c>
      <c r="S28" s="139">
        <f>'Yr 3 Cash Flow Statement'!O31</f>
        <v>0</v>
      </c>
    </row>
    <row r="29" spans="1:19" x14ac:dyDescent="0.2">
      <c r="A29" s="126"/>
      <c r="B29" s="126" t="s">
        <v>20</v>
      </c>
      <c r="C29" s="139">
        <f>'Income Statements'!C41-'Income Statements'!C40-'Income Statements'!C39</f>
        <v>0</v>
      </c>
      <c r="D29" s="139">
        <f>'Income Statements'!D41-'Income Statements'!D40-'Income Statements'!D39</f>
        <v>0</v>
      </c>
      <c r="E29" s="139">
        <f>'Income Statements'!E41-'Income Statements'!E40-'Income Statements'!E39</f>
        <v>0</v>
      </c>
      <c r="F29" s="139">
        <f>'Income Statements'!F41-'Income Statements'!F40-'Income Statements'!F39</f>
        <v>0</v>
      </c>
      <c r="G29" s="139">
        <f>'Income Statements'!G41-'Income Statements'!G40-'Income Statements'!G39</f>
        <v>0</v>
      </c>
      <c r="H29" s="139">
        <f>'Income Statements'!H41-'Income Statements'!H40-'Income Statements'!H39</f>
        <v>0</v>
      </c>
      <c r="I29" s="139">
        <f>'Income Statements'!I41-'Income Statements'!I40-'Income Statements'!I39</f>
        <v>0</v>
      </c>
      <c r="J29" s="139">
        <f>'Income Statements'!J41-'Income Statements'!J40-'Income Statements'!J39</f>
        <v>0</v>
      </c>
      <c r="K29" s="139">
        <f>'Income Statements'!K41-'Income Statements'!K40-'Income Statements'!K39</f>
        <v>0</v>
      </c>
      <c r="L29" s="139">
        <f>'Income Statements'!L41-'Income Statements'!L40-'Income Statements'!L39</f>
        <v>0</v>
      </c>
      <c r="M29" s="139">
        <f>'Income Statements'!M41-'Income Statements'!M40-'Income Statements'!M39</f>
        <v>0</v>
      </c>
      <c r="N29" s="139">
        <f>'Income Statements'!N41-'Income Statements'!N40-'Income Statements'!N39</f>
        <v>0</v>
      </c>
      <c r="O29" s="139">
        <f t="shared" si="5"/>
        <v>0</v>
      </c>
      <c r="Q29" s="139">
        <f>'Yr 2 Cash Flow Statement'!O32</f>
        <v>0</v>
      </c>
      <c r="S29" s="139">
        <f>'Yr 3 Cash Flow Statement'!O32</f>
        <v>0</v>
      </c>
    </row>
    <row r="30" spans="1:19" x14ac:dyDescent="0.2">
      <c r="A30" s="126"/>
      <c r="B30" s="126" t="s">
        <v>254</v>
      </c>
      <c r="C30" s="139">
        <f>'Income Statements'!C49</f>
        <v>0</v>
      </c>
      <c r="D30" s="139">
        <f>'Income Statements'!D49</f>
        <v>0</v>
      </c>
      <c r="E30" s="139">
        <f>'Income Statements'!E49</f>
        <v>0</v>
      </c>
      <c r="F30" s="139">
        <f>'Income Statements'!F49</f>
        <v>0</v>
      </c>
      <c r="G30" s="139">
        <f>'Income Statements'!G49</f>
        <v>0</v>
      </c>
      <c r="H30" s="139">
        <f>'Income Statements'!H49</f>
        <v>0</v>
      </c>
      <c r="I30" s="139">
        <f>'Income Statements'!I49</f>
        <v>0</v>
      </c>
      <c r="J30" s="139">
        <f>'Income Statements'!J49</f>
        <v>0</v>
      </c>
      <c r="K30" s="139">
        <f>'Income Statements'!K49</f>
        <v>0</v>
      </c>
      <c r="L30" s="139">
        <f>'Income Statements'!L49</f>
        <v>0</v>
      </c>
      <c r="M30" s="139">
        <f>'Income Statements'!M49</f>
        <v>0</v>
      </c>
      <c r="N30" s="139">
        <f>'Income Statements'!N49</f>
        <v>0</v>
      </c>
      <c r="O30" s="139">
        <f t="shared" si="5"/>
        <v>0</v>
      </c>
      <c r="Q30" s="139">
        <f>+'Income Statements'!$R$49</f>
        <v>0</v>
      </c>
      <c r="S30" s="139">
        <f>'Yr 3 Cash Flow Statement'!O33</f>
        <v>0</v>
      </c>
    </row>
    <row r="31" spans="1:19" x14ac:dyDescent="0.2">
      <c r="A31" s="126"/>
      <c r="B31" s="126" t="s">
        <v>101</v>
      </c>
      <c r="C31" s="139">
        <f>Expenses!B47</f>
        <v>0</v>
      </c>
      <c r="D31" s="139">
        <f>C31</f>
        <v>0</v>
      </c>
      <c r="E31" s="139">
        <f t="shared" ref="E31:N31" si="6">D31</f>
        <v>0</v>
      </c>
      <c r="F31" s="139">
        <f t="shared" si="6"/>
        <v>0</v>
      </c>
      <c r="G31" s="139">
        <f t="shared" si="6"/>
        <v>0</v>
      </c>
      <c r="H31" s="139">
        <f t="shared" si="6"/>
        <v>0</v>
      </c>
      <c r="I31" s="139">
        <f t="shared" si="6"/>
        <v>0</v>
      </c>
      <c r="J31" s="139">
        <f t="shared" si="6"/>
        <v>0</v>
      </c>
      <c r="K31" s="139">
        <f t="shared" si="6"/>
        <v>0</v>
      </c>
      <c r="L31" s="139">
        <f t="shared" si="6"/>
        <v>0</v>
      </c>
      <c r="M31" s="139">
        <f t="shared" si="6"/>
        <v>0</v>
      </c>
      <c r="N31" s="139">
        <f t="shared" si="6"/>
        <v>0</v>
      </c>
      <c r="O31" s="139">
        <f t="shared" si="5"/>
        <v>0</v>
      </c>
      <c r="Q31" s="139">
        <f>+'Income Statements'!$R$49</f>
        <v>0</v>
      </c>
      <c r="S31" s="139">
        <f>+'Income Statements'!$U$49</f>
        <v>0</v>
      </c>
    </row>
    <row r="32" spans="1:19" x14ac:dyDescent="0.2">
      <c r="A32" s="127" t="s">
        <v>102</v>
      </c>
      <c r="C32" s="139">
        <f t="shared" ref="C32:N32" si="7">SUM(C20:C31)</f>
        <v>0</v>
      </c>
      <c r="D32" s="139">
        <f t="shared" si="7"/>
        <v>0</v>
      </c>
      <c r="E32" s="139">
        <f t="shared" si="7"/>
        <v>0</v>
      </c>
      <c r="F32" s="139">
        <f t="shared" si="7"/>
        <v>0</v>
      </c>
      <c r="G32" s="139">
        <f t="shared" si="7"/>
        <v>0</v>
      </c>
      <c r="H32" s="139">
        <f t="shared" si="7"/>
        <v>0</v>
      </c>
      <c r="I32" s="139">
        <f t="shared" si="7"/>
        <v>0</v>
      </c>
      <c r="J32" s="139">
        <f t="shared" si="7"/>
        <v>0</v>
      </c>
      <c r="K32" s="139">
        <f t="shared" si="7"/>
        <v>0</v>
      </c>
      <c r="L32" s="139">
        <f t="shared" si="7"/>
        <v>0</v>
      </c>
      <c r="M32" s="139">
        <f t="shared" si="7"/>
        <v>0</v>
      </c>
      <c r="N32" s="139">
        <f t="shared" si="7"/>
        <v>0</v>
      </c>
      <c r="O32" s="139">
        <f t="shared" si="5"/>
        <v>0</v>
      </c>
      <c r="Q32" s="139">
        <f>'Yr 2 Cash Flow Statement'!O35</f>
        <v>0</v>
      </c>
      <c r="S32" s="139">
        <f>+'Income Statements'!$U$49</f>
        <v>0</v>
      </c>
    </row>
    <row r="33" spans="1:19" x14ac:dyDescent="0.2">
      <c r="A33" s="126"/>
      <c r="C33" s="139"/>
      <c r="D33" s="139"/>
      <c r="E33" s="139"/>
      <c r="F33" s="139"/>
      <c r="G33" s="139"/>
      <c r="H33" s="139"/>
      <c r="I33" s="139"/>
      <c r="J33" s="139"/>
      <c r="K33" s="139"/>
      <c r="L33" s="139"/>
      <c r="M33" s="139"/>
      <c r="N33" s="139"/>
      <c r="O33" s="139"/>
      <c r="Q33" s="139"/>
      <c r="S33" s="139"/>
    </row>
    <row r="34" spans="1:19" hidden="1" x14ac:dyDescent="0.2">
      <c r="A34" s="126"/>
      <c r="C34" s="139"/>
      <c r="D34" s="139"/>
      <c r="E34" s="139"/>
      <c r="F34" s="139"/>
      <c r="G34" s="139"/>
      <c r="H34" s="139"/>
      <c r="I34" s="139"/>
      <c r="J34" s="139"/>
      <c r="K34" s="139"/>
      <c r="L34" s="139"/>
      <c r="M34" s="139"/>
      <c r="N34" s="139"/>
      <c r="O34" s="139"/>
      <c r="Q34" s="139"/>
      <c r="S34" s="139"/>
    </row>
    <row r="35" spans="1:19" hidden="1" x14ac:dyDescent="0.2">
      <c r="A35" s="127" t="s">
        <v>141</v>
      </c>
      <c r="C35" s="139">
        <f t="shared" ref="C35:N35" si="8">C6+C17-C32</f>
        <v>0</v>
      </c>
      <c r="D35" s="139">
        <f t="shared" si="8"/>
        <v>0</v>
      </c>
      <c r="E35" s="139">
        <f t="shared" si="8"/>
        <v>0</v>
      </c>
      <c r="F35" s="139">
        <f t="shared" si="8"/>
        <v>0</v>
      </c>
      <c r="G35" s="139">
        <f t="shared" si="8"/>
        <v>0</v>
      </c>
      <c r="H35" s="139">
        <f t="shared" si="8"/>
        <v>0</v>
      </c>
      <c r="I35" s="139">
        <f t="shared" si="8"/>
        <v>0</v>
      </c>
      <c r="J35" s="139">
        <f t="shared" si="8"/>
        <v>0</v>
      </c>
      <c r="K35" s="139">
        <f t="shared" si="8"/>
        <v>0</v>
      </c>
      <c r="L35" s="139">
        <f t="shared" si="8"/>
        <v>0</v>
      </c>
      <c r="M35" s="139">
        <f t="shared" si="8"/>
        <v>0</v>
      </c>
      <c r="N35" s="139">
        <f t="shared" si="8"/>
        <v>0</v>
      </c>
      <c r="O35" s="139"/>
      <c r="Q35" s="139"/>
      <c r="S35" s="139"/>
    </row>
    <row r="36" spans="1:19" hidden="1" x14ac:dyDescent="0.2">
      <c r="A36" s="126"/>
      <c r="C36" s="139"/>
      <c r="D36" s="139"/>
      <c r="E36" s="139"/>
      <c r="F36" s="139"/>
      <c r="G36" s="139"/>
      <c r="H36" s="139"/>
      <c r="I36" s="139"/>
      <c r="J36" s="139"/>
      <c r="K36" s="139"/>
      <c r="L36" s="139"/>
      <c r="M36" s="139"/>
      <c r="N36" s="139"/>
      <c r="O36" s="139"/>
      <c r="Q36" s="139"/>
      <c r="S36" s="139"/>
    </row>
    <row r="37" spans="1:19" hidden="1" x14ac:dyDescent="0.2">
      <c r="A37" s="126"/>
      <c r="C37" s="139"/>
      <c r="D37" s="139"/>
      <c r="E37" s="139"/>
      <c r="F37" s="139"/>
      <c r="G37" s="139"/>
      <c r="H37" s="139"/>
      <c r="I37" s="139"/>
      <c r="J37" s="139"/>
      <c r="K37" s="139"/>
      <c r="L37" s="139"/>
      <c r="M37" s="139"/>
      <c r="N37" s="139"/>
      <c r="O37" s="139"/>
      <c r="Q37" s="139"/>
      <c r="S37" s="139"/>
    </row>
    <row r="38" spans="1:19" hidden="1" x14ac:dyDescent="0.2">
      <c r="C38" s="139"/>
      <c r="D38" s="139"/>
      <c r="E38" s="139"/>
      <c r="F38" s="139"/>
      <c r="G38" s="139"/>
      <c r="H38" s="139"/>
      <c r="I38" s="139"/>
      <c r="J38" s="139"/>
      <c r="K38" s="139"/>
      <c r="L38" s="139"/>
      <c r="M38" s="139"/>
      <c r="N38" s="139"/>
      <c r="O38" s="139"/>
      <c r="Q38" s="139"/>
      <c r="S38" s="139"/>
    </row>
    <row r="39" spans="1:19" hidden="1" x14ac:dyDescent="0.2">
      <c r="A39" s="126"/>
    </row>
    <row r="40" spans="1:19" x14ac:dyDescent="0.2">
      <c r="A40" s="127" t="s">
        <v>271</v>
      </c>
      <c r="C40" s="176">
        <f>C35</f>
        <v>0</v>
      </c>
      <c r="D40" s="176">
        <f t="shared" ref="D40:N40" si="9">D35</f>
        <v>0</v>
      </c>
      <c r="E40" s="176">
        <f t="shared" si="9"/>
        <v>0</v>
      </c>
      <c r="F40" s="176">
        <f t="shared" si="9"/>
        <v>0</v>
      </c>
      <c r="G40" s="176">
        <f t="shared" si="9"/>
        <v>0</v>
      </c>
      <c r="H40" s="176">
        <f t="shared" si="9"/>
        <v>0</v>
      </c>
      <c r="I40" s="176">
        <f t="shared" si="9"/>
        <v>0</v>
      </c>
      <c r="J40" s="176">
        <f t="shared" si="9"/>
        <v>0</v>
      </c>
      <c r="K40" s="176">
        <f t="shared" si="9"/>
        <v>0</v>
      </c>
      <c r="L40" s="176">
        <f t="shared" si="9"/>
        <v>0</v>
      </c>
      <c r="M40" s="176">
        <f t="shared" si="9"/>
        <v>0</v>
      </c>
      <c r="N40" s="176">
        <f t="shared" si="9"/>
        <v>0</v>
      </c>
      <c r="O40" s="176">
        <f>N40</f>
        <v>0</v>
      </c>
      <c r="Q40" s="176">
        <f>'Yr 2 Cash Flow Statement'!N43</f>
        <v>0</v>
      </c>
      <c r="S40" s="176">
        <f>'Yr 3 Cash Flow Statement'!N43</f>
        <v>0</v>
      </c>
    </row>
    <row r="41" spans="1:19" x14ac:dyDescent="0.2">
      <c r="A41" s="126"/>
    </row>
    <row r="42" spans="1:19" x14ac:dyDescent="0.2">
      <c r="A42" s="126"/>
    </row>
    <row r="43" spans="1:19" x14ac:dyDescent="0.2">
      <c r="A43" s="126"/>
    </row>
    <row r="44" spans="1:19" x14ac:dyDescent="0.2">
      <c r="A44" s="126"/>
    </row>
    <row r="45" spans="1:19" x14ac:dyDescent="0.2">
      <c r="A45" s="126"/>
    </row>
    <row r="46" spans="1:19" x14ac:dyDescent="0.2">
      <c r="A46" s="126"/>
    </row>
    <row r="47" spans="1:19" x14ac:dyDescent="0.2">
      <c r="A47" s="126"/>
    </row>
    <row r="48" spans="1:19" x14ac:dyDescent="0.2">
      <c r="A48" s="126"/>
    </row>
    <row r="49" spans="1:1" x14ac:dyDescent="0.2">
      <c r="A49" s="126"/>
    </row>
    <row r="50" spans="1:1" x14ac:dyDescent="0.2">
      <c r="A50" s="126"/>
    </row>
    <row r="51" spans="1:1" x14ac:dyDescent="0.2">
      <c r="A51" s="126"/>
    </row>
    <row r="52" spans="1:1" hidden="1" x14ac:dyDescent="0.2">
      <c r="A52" s="126"/>
    </row>
    <row r="53" spans="1:1" hidden="1" x14ac:dyDescent="0.2">
      <c r="A53" s="126"/>
    </row>
    <row r="54" spans="1:1" hidden="1" x14ac:dyDescent="0.2">
      <c r="A54" s="126"/>
    </row>
    <row r="55" spans="1:1" hidden="1" x14ac:dyDescent="0.2">
      <c r="A55" s="126"/>
    </row>
    <row r="56" spans="1:1" hidden="1" x14ac:dyDescent="0.2">
      <c r="A56" s="126"/>
    </row>
    <row r="57" spans="1:1" hidden="1" x14ac:dyDescent="0.2">
      <c r="A57" s="126"/>
    </row>
    <row r="58" spans="1:1" hidden="1" x14ac:dyDescent="0.2">
      <c r="A58" s="126"/>
    </row>
    <row r="59" spans="1:1" hidden="1" x14ac:dyDescent="0.2">
      <c r="A59" s="126"/>
    </row>
    <row r="60" spans="1:1" hidden="1" x14ac:dyDescent="0.2">
      <c r="A60" s="126"/>
    </row>
    <row r="61" spans="1:1" hidden="1" x14ac:dyDescent="0.2">
      <c r="A61" s="126"/>
    </row>
    <row r="62" spans="1:1" hidden="1" x14ac:dyDescent="0.2">
      <c r="A62" s="126"/>
    </row>
    <row r="63" spans="1:1" hidden="1" x14ac:dyDescent="0.2">
      <c r="A63" s="126"/>
    </row>
    <row r="64" spans="1:1" hidden="1" x14ac:dyDescent="0.2">
      <c r="A64" s="126"/>
    </row>
    <row r="65" spans="1:1" hidden="1" x14ac:dyDescent="0.2">
      <c r="A65" s="126"/>
    </row>
    <row r="66" spans="1:1" hidden="1" x14ac:dyDescent="0.2"/>
    <row r="67" spans="1:1" hidden="1" x14ac:dyDescent="0.2"/>
    <row r="68" spans="1:1" hidden="1" x14ac:dyDescent="0.2"/>
    <row r="69" spans="1:1" hidden="1" x14ac:dyDescent="0.2"/>
    <row r="70" spans="1:1" hidden="1" x14ac:dyDescent="0.2"/>
    <row r="71" spans="1:1" hidden="1" x14ac:dyDescent="0.2"/>
    <row r="72" spans="1:1" hidden="1" x14ac:dyDescent="0.2"/>
    <row r="73" spans="1:1" hidden="1" x14ac:dyDescent="0.2"/>
    <row r="74" spans="1:1" hidden="1" x14ac:dyDescent="0.2"/>
    <row r="75" spans="1:1" hidden="1" x14ac:dyDescent="0.2"/>
    <row r="76" spans="1:1" hidden="1" x14ac:dyDescent="0.2"/>
    <row r="77" spans="1:1" hidden="1" x14ac:dyDescent="0.2"/>
    <row r="78" spans="1:1" hidden="1" x14ac:dyDescent="0.2"/>
    <row r="79" spans="1:1" hidden="1" x14ac:dyDescent="0.2"/>
    <row r="80" spans="1:1"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2">
    <mergeCell ref="A1:O1"/>
    <mergeCell ref="A2:O2"/>
  </mergeCells>
  <phoneticPr fontId="0" type="noConversion"/>
  <pageMargins left="0.79" right="0.75" top="1" bottom="1" header="0.5" footer="0.5"/>
  <pageSetup scale="75" orientation="landscape" blackAndWhite="1" horizontalDpi="300" verticalDpi="300"/>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Revenue</vt:lpstr>
      <vt:lpstr>Expenses</vt:lpstr>
      <vt:lpstr>Sources of Capital</vt:lpstr>
      <vt:lpstr>Monthly Budget</vt:lpstr>
      <vt:lpstr>Sales Forecast</vt:lpstr>
      <vt:lpstr>Cash Receipts and Disbursements</vt:lpstr>
      <vt:lpstr>Current Balance Sheet</vt:lpstr>
      <vt:lpstr>Break-Even</vt:lpstr>
      <vt:lpstr>Cash Flow Statements</vt:lpstr>
      <vt:lpstr>Income Statements</vt:lpstr>
      <vt:lpstr>Balance Sheets</vt:lpstr>
      <vt:lpstr>Financial Diagnostics</vt:lpstr>
      <vt:lpstr>Year End Summary</vt:lpstr>
      <vt:lpstr>Ratios</vt:lpstr>
      <vt:lpstr>Yr 2 Income Statement</vt:lpstr>
      <vt:lpstr>Yr 2 Cash Flow Statement</vt:lpstr>
      <vt:lpstr>Yr 2 Balance Sheet</vt:lpstr>
      <vt:lpstr>Yr 3 Income Statement</vt:lpstr>
      <vt:lpstr>Yr 3 Cash Flow Statement</vt:lpstr>
      <vt:lpstr>Yr 3 Balance Sheet</vt:lpstr>
      <vt:lpstr>Expenses!Print_Area</vt:lpstr>
      <vt:lpstr>'Income Statements'!Print_Area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B. Hess</dc:creator>
  <cp:lastModifiedBy>Brent Fritzemeier</cp:lastModifiedBy>
  <cp:lastPrinted>2004-07-13T16:42:23Z</cp:lastPrinted>
  <dcterms:created xsi:type="dcterms:W3CDTF">2001-03-14T14:19:48Z</dcterms:created>
  <dcterms:modified xsi:type="dcterms:W3CDTF">2015-10-19T15:20:09Z</dcterms:modified>
</cp:coreProperties>
</file>