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24825" yWindow="12240" windowWidth="20745" windowHeight="11760" tabRatio="783" activeTab="1"/>
  </bookViews>
  <sheets>
    <sheet name="Revenue" sheetId="4" r:id="rId1"/>
    <sheet name="Expenses" sheetId="1" r:id="rId2"/>
    <sheet name="Sources of Capital" sheetId="2" state="hidden" r:id="rId3"/>
    <sheet name="Monthly Budget" sheetId="3" state="hidden" r:id="rId4"/>
    <sheet name="Sales Forecast" sheetId="5" state="hidden" r:id="rId5"/>
    <sheet name="Cash Receipts and Disbursements" sheetId="6" state="hidden" r:id="rId6"/>
    <sheet name="Current Balance Sheet" sheetId="7" state="hidden" r:id="rId7"/>
    <sheet name="Break-Even" sheetId="11" r:id="rId8"/>
    <sheet name="Cash Flow Statements" sheetId="9" r:id="rId9"/>
    <sheet name="Income Statements" sheetId="8" r:id="rId10"/>
    <sheet name="Balance Sheets" sheetId="10" r:id="rId11"/>
    <sheet name="Financial Diagnostics" sheetId="13" state="hidden" r:id="rId12"/>
    <sheet name="Year End Summary" sheetId="23" state="hidden" r:id="rId13"/>
    <sheet name="Ratios" sheetId="22" r:id="rId14"/>
    <sheet name="Yr 2 Income Statement" sheetId="16" state="hidden" r:id="rId15"/>
    <sheet name="Yr 2 Cash Flow Statement" sheetId="17" state="hidden" r:id="rId16"/>
    <sheet name="Yr 2 Balance Sheet" sheetId="18" state="hidden" r:id="rId17"/>
    <sheet name="Yr 3 Income Statement" sheetId="21" state="hidden" r:id="rId18"/>
    <sheet name="Yr 3 Cash Flow Statement" sheetId="20" state="hidden" r:id="rId19"/>
    <sheet name="Yr 3 Balance Sheet" sheetId="19" state="hidden" r:id="rId20"/>
  </sheets>
  <definedNames>
    <definedName name="_xlnm.Print_Area" localSheetId="1">Expenses!$A$1:$L$47</definedName>
    <definedName name="_xlnm.Print_Area" localSheetId="9">'Income Statements'!$A$1:$P$51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21" i="1" l="1"/>
  <c r="D22" i="1"/>
  <c r="D23" i="1"/>
  <c r="D24" i="1"/>
  <c r="D25" i="1"/>
  <c r="D26" i="1"/>
  <c r="D28" i="1"/>
  <c r="C6" i="8"/>
  <c r="C7" i="8"/>
  <c r="C8" i="8"/>
  <c r="C9" i="8"/>
  <c r="C10" i="8"/>
  <c r="C11" i="8"/>
  <c r="C12" i="8"/>
  <c r="C18" i="4"/>
  <c r="D18" i="4"/>
  <c r="C15" i="8"/>
  <c r="C34" i="4"/>
  <c r="D34" i="4"/>
  <c r="C16" i="8"/>
  <c r="C50" i="4"/>
  <c r="D50" i="4"/>
  <c r="C17" i="8"/>
  <c r="C66" i="4"/>
  <c r="D66" i="4"/>
  <c r="C18" i="8"/>
  <c r="C82" i="4"/>
  <c r="D82" i="4"/>
  <c r="C19" i="8"/>
  <c r="C98" i="4"/>
  <c r="D98" i="4"/>
  <c r="C20" i="8"/>
  <c r="C21" i="8"/>
  <c r="C23" i="8"/>
  <c r="C22" i="9"/>
  <c r="C27" i="8"/>
  <c r="C17" i="1"/>
  <c r="C28" i="8"/>
  <c r="C26" i="8"/>
  <c r="C29" i="8"/>
  <c r="C30" i="8"/>
  <c r="C28" i="9"/>
  <c r="B34" i="8"/>
  <c r="B35" i="8"/>
  <c r="B36" i="8"/>
  <c r="B37" i="8"/>
  <c r="B38" i="8"/>
  <c r="B33" i="8"/>
  <c r="D19" i="3"/>
  <c r="C33" i="8"/>
  <c r="D20" i="3"/>
  <c r="C34" i="8"/>
  <c r="D21" i="3"/>
  <c r="C35" i="8"/>
  <c r="D22" i="3"/>
  <c r="C36" i="8"/>
  <c r="D23" i="3"/>
  <c r="C37" i="8"/>
  <c r="D24" i="3"/>
  <c r="C38" i="8"/>
  <c r="B28" i="1"/>
  <c r="H28" i="1"/>
  <c r="I28" i="1"/>
  <c r="I30" i="1"/>
  <c r="C39" i="8"/>
  <c r="G7" i="1"/>
  <c r="H7" i="1"/>
  <c r="G8" i="1"/>
  <c r="H8" i="1"/>
  <c r="G9" i="1"/>
  <c r="H9" i="1"/>
  <c r="G10" i="1"/>
  <c r="H10" i="1"/>
  <c r="G11" i="1"/>
  <c r="H11" i="1"/>
  <c r="G12" i="1"/>
  <c r="H12" i="1"/>
  <c r="H14" i="1"/>
  <c r="C40" i="8"/>
  <c r="C41" i="8"/>
  <c r="C29" i="9"/>
  <c r="C24" i="4"/>
  <c r="H14" i="4"/>
  <c r="I14" i="4"/>
  <c r="C7" i="21"/>
  <c r="C40" i="4"/>
  <c r="H30" i="4"/>
  <c r="I30" i="4"/>
  <c r="C8" i="21"/>
  <c r="C56" i="4"/>
  <c r="H46" i="4"/>
  <c r="I46" i="4"/>
  <c r="C9" i="21"/>
  <c r="C72" i="4"/>
  <c r="H62" i="4"/>
  <c r="I62" i="4"/>
  <c r="C10" i="21"/>
  <c r="C88" i="4"/>
  <c r="H78" i="4"/>
  <c r="I78" i="4"/>
  <c r="C11" i="21"/>
  <c r="C104" i="4"/>
  <c r="H94" i="4"/>
  <c r="I94" i="4"/>
  <c r="C12" i="21"/>
  <c r="C13" i="21"/>
  <c r="H15" i="4"/>
  <c r="I15" i="4"/>
  <c r="D7" i="21"/>
  <c r="H31" i="4"/>
  <c r="I31" i="4"/>
  <c r="D8" i="21"/>
  <c r="H47" i="4"/>
  <c r="I47" i="4"/>
  <c r="D9" i="21"/>
  <c r="H63" i="4"/>
  <c r="I63" i="4"/>
  <c r="D10" i="21"/>
  <c r="H79" i="4"/>
  <c r="I79" i="4"/>
  <c r="D11" i="21"/>
  <c r="H95" i="4"/>
  <c r="I95" i="4"/>
  <c r="D12" i="21"/>
  <c r="D13" i="21"/>
  <c r="H16" i="4"/>
  <c r="I16" i="4"/>
  <c r="E7" i="21"/>
  <c r="H32" i="4"/>
  <c r="I32" i="4"/>
  <c r="E8" i="21"/>
  <c r="H48" i="4"/>
  <c r="I48" i="4"/>
  <c r="E9" i="21"/>
  <c r="H64" i="4"/>
  <c r="I64" i="4"/>
  <c r="E10" i="21"/>
  <c r="H80" i="4"/>
  <c r="I80" i="4"/>
  <c r="E11" i="21"/>
  <c r="H96" i="4"/>
  <c r="I96" i="4"/>
  <c r="E12" i="21"/>
  <c r="E13" i="21"/>
  <c r="H17" i="4"/>
  <c r="I17" i="4"/>
  <c r="F7" i="21"/>
  <c r="H33" i="4"/>
  <c r="I33" i="4"/>
  <c r="F8" i="21"/>
  <c r="H49" i="4"/>
  <c r="I49" i="4"/>
  <c r="F9" i="21"/>
  <c r="H65" i="4"/>
  <c r="I65" i="4"/>
  <c r="F10" i="21"/>
  <c r="H81" i="4"/>
  <c r="I81" i="4"/>
  <c r="F11" i="21"/>
  <c r="H97" i="4"/>
  <c r="I97" i="4"/>
  <c r="F12" i="21"/>
  <c r="F13" i="21"/>
  <c r="H18" i="4"/>
  <c r="I18" i="4"/>
  <c r="G7" i="21"/>
  <c r="H34" i="4"/>
  <c r="I34" i="4"/>
  <c r="G8" i="21"/>
  <c r="H50" i="4"/>
  <c r="I50" i="4"/>
  <c r="G9" i="21"/>
  <c r="H66" i="4"/>
  <c r="I66" i="4"/>
  <c r="G10" i="21"/>
  <c r="H82" i="4"/>
  <c r="I82" i="4"/>
  <c r="G11" i="21"/>
  <c r="H98" i="4"/>
  <c r="I98" i="4"/>
  <c r="G12" i="21"/>
  <c r="G13" i="21"/>
  <c r="H19" i="4"/>
  <c r="I19" i="4"/>
  <c r="H7" i="21"/>
  <c r="H35" i="4"/>
  <c r="I35" i="4"/>
  <c r="H8" i="21"/>
  <c r="H51" i="4"/>
  <c r="I51" i="4"/>
  <c r="H9" i="21"/>
  <c r="H67" i="4"/>
  <c r="I67" i="4"/>
  <c r="H10" i="21"/>
  <c r="H83" i="4"/>
  <c r="I83" i="4"/>
  <c r="H11" i="21"/>
  <c r="H99" i="4"/>
  <c r="I99" i="4"/>
  <c r="H12" i="21"/>
  <c r="H13" i="21"/>
  <c r="H20" i="4"/>
  <c r="I20" i="4"/>
  <c r="I7" i="21"/>
  <c r="H36" i="4"/>
  <c r="I36" i="4"/>
  <c r="I8" i="21"/>
  <c r="H52" i="4"/>
  <c r="I52" i="4"/>
  <c r="I9" i="21"/>
  <c r="H68" i="4"/>
  <c r="I68" i="4"/>
  <c r="I10" i="21"/>
  <c r="H84" i="4"/>
  <c r="I84" i="4"/>
  <c r="I11" i="21"/>
  <c r="H100" i="4"/>
  <c r="I100" i="4"/>
  <c r="I12" i="21"/>
  <c r="I13" i="21"/>
  <c r="H21" i="4"/>
  <c r="I21" i="4"/>
  <c r="J7" i="21"/>
  <c r="H37" i="4"/>
  <c r="I37" i="4"/>
  <c r="J8" i="21"/>
  <c r="H53" i="4"/>
  <c r="I53" i="4"/>
  <c r="J9" i="21"/>
  <c r="H69" i="4"/>
  <c r="I69" i="4"/>
  <c r="J10" i="21"/>
  <c r="H85" i="4"/>
  <c r="I85" i="4"/>
  <c r="J11" i="21"/>
  <c r="H101" i="4"/>
  <c r="I101" i="4"/>
  <c r="J12" i="21"/>
  <c r="J13" i="21"/>
  <c r="H22" i="4"/>
  <c r="I22" i="4"/>
  <c r="K7" i="21"/>
  <c r="H38" i="4"/>
  <c r="I38" i="4"/>
  <c r="K8" i="21"/>
  <c r="H54" i="4"/>
  <c r="I54" i="4"/>
  <c r="K9" i="21"/>
  <c r="H70" i="4"/>
  <c r="I70" i="4"/>
  <c r="K10" i="21"/>
  <c r="H86" i="4"/>
  <c r="I86" i="4"/>
  <c r="K11" i="21"/>
  <c r="H102" i="4"/>
  <c r="I102" i="4"/>
  <c r="K12" i="21"/>
  <c r="K13" i="21"/>
  <c r="H23" i="4"/>
  <c r="I23" i="4"/>
  <c r="L7" i="21"/>
  <c r="H39" i="4"/>
  <c r="I39" i="4"/>
  <c r="L8" i="21"/>
  <c r="H55" i="4"/>
  <c r="I55" i="4"/>
  <c r="L9" i="21"/>
  <c r="H71" i="4"/>
  <c r="I71" i="4"/>
  <c r="L10" i="21"/>
  <c r="H87" i="4"/>
  <c r="I87" i="4"/>
  <c r="L11" i="21"/>
  <c r="H103" i="4"/>
  <c r="I103" i="4"/>
  <c r="L12" i="21"/>
  <c r="L13" i="21"/>
  <c r="H24" i="4"/>
  <c r="I24" i="4"/>
  <c r="M7" i="21"/>
  <c r="H40" i="4"/>
  <c r="I40" i="4"/>
  <c r="M8" i="21"/>
  <c r="H56" i="4"/>
  <c r="I56" i="4"/>
  <c r="M9" i="21"/>
  <c r="H72" i="4"/>
  <c r="I72" i="4"/>
  <c r="M10" i="21"/>
  <c r="H88" i="4"/>
  <c r="I88" i="4"/>
  <c r="M11" i="21"/>
  <c r="H104" i="4"/>
  <c r="I104" i="4"/>
  <c r="M12" i="21"/>
  <c r="M13" i="21"/>
  <c r="H25" i="4"/>
  <c r="I25" i="4"/>
  <c r="N7" i="21"/>
  <c r="H41" i="4"/>
  <c r="I41" i="4"/>
  <c r="N8" i="21"/>
  <c r="H57" i="4"/>
  <c r="I57" i="4"/>
  <c r="N9" i="21"/>
  <c r="H73" i="4"/>
  <c r="I73" i="4"/>
  <c r="N10" i="21"/>
  <c r="H89" i="4"/>
  <c r="I89" i="4"/>
  <c r="N11" i="21"/>
  <c r="H105" i="4"/>
  <c r="I105" i="4"/>
  <c r="N12" i="21"/>
  <c r="N13" i="21"/>
  <c r="O13" i="21"/>
  <c r="U12" i="8"/>
  <c r="C25" i="4"/>
  <c r="C16" i="21"/>
  <c r="C41" i="4"/>
  <c r="C17" i="21"/>
  <c r="C57" i="4"/>
  <c r="C18" i="21"/>
  <c r="C73" i="4"/>
  <c r="C19" i="21"/>
  <c r="C89" i="4"/>
  <c r="C20" i="21"/>
  <c r="C105" i="4"/>
  <c r="C21" i="21"/>
  <c r="C22" i="21"/>
  <c r="D16" i="21"/>
  <c r="D17" i="21"/>
  <c r="D18" i="21"/>
  <c r="D19" i="21"/>
  <c r="D20" i="21"/>
  <c r="D21" i="21"/>
  <c r="D22" i="21"/>
  <c r="E16" i="21"/>
  <c r="E17" i="21"/>
  <c r="E18" i="21"/>
  <c r="E19" i="21"/>
  <c r="E20" i="21"/>
  <c r="E21" i="21"/>
  <c r="E22" i="21"/>
  <c r="F16" i="21"/>
  <c r="F17" i="21"/>
  <c r="F18" i="21"/>
  <c r="F19" i="21"/>
  <c r="F20" i="21"/>
  <c r="F21" i="21"/>
  <c r="F22" i="21"/>
  <c r="G16" i="21"/>
  <c r="G17" i="21"/>
  <c r="G18" i="21"/>
  <c r="G19" i="21"/>
  <c r="G20" i="21"/>
  <c r="G21" i="21"/>
  <c r="G22" i="21"/>
  <c r="H16" i="21"/>
  <c r="H17" i="21"/>
  <c r="H18" i="21"/>
  <c r="H19" i="21"/>
  <c r="H20" i="21"/>
  <c r="H21" i="21"/>
  <c r="H22" i="21"/>
  <c r="I16" i="21"/>
  <c r="I17" i="21"/>
  <c r="I18" i="21"/>
  <c r="I19" i="21"/>
  <c r="I20" i="21"/>
  <c r="I21" i="21"/>
  <c r="I22" i="21"/>
  <c r="J16" i="21"/>
  <c r="J17" i="21"/>
  <c r="J18" i="21"/>
  <c r="J19" i="21"/>
  <c r="J20" i="21"/>
  <c r="J21" i="21"/>
  <c r="J22" i="21"/>
  <c r="K16" i="21"/>
  <c r="K17" i="21"/>
  <c r="K18" i="21"/>
  <c r="K19" i="21"/>
  <c r="K20" i="21"/>
  <c r="K21" i="21"/>
  <c r="K22" i="21"/>
  <c r="L16" i="21"/>
  <c r="L17" i="21"/>
  <c r="L18" i="21"/>
  <c r="L19" i="21"/>
  <c r="L20" i="21"/>
  <c r="L21" i="21"/>
  <c r="L22" i="21"/>
  <c r="M16" i="21"/>
  <c r="M17" i="21"/>
  <c r="M18" i="21"/>
  <c r="M19" i="21"/>
  <c r="M20" i="21"/>
  <c r="M21" i="21"/>
  <c r="M22" i="21"/>
  <c r="N16" i="21"/>
  <c r="N17" i="21"/>
  <c r="N18" i="21"/>
  <c r="N19" i="21"/>
  <c r="N20" i="21"/>
  <c r="N21" i="21"/>
  <c r="N22" i="21"/>
  <c r="O22" i="21"/>
  <c r="U21" i="8"/>
  <c r="C27" i="21"/>
  <c r="D27" i="21"/>
  <c r="E27" i="21"/>
  <c r="F27" i="21"/>
  <c r="G27" i="21"/>
  <c r="H27" i="21"/>
  <c r="I27" i="21"/>
  <c r="J27" i="21"/>
  <c r="K27" i="21"/>
  <c r="L27" i="21"/>
  <c r="M27" i="21"/>
  <c r="N27" i="21"/>
  <c r="O27" i="21"/>
  <c r="U26" i="8"/>
  <c r="C28" i="21"/>
  <c r="D28" i="21"/>
  <c r="E28" i="21"/>
  <c r="F28" i="21"/>
  <c r="G28" i="21"/>
  <c r="H28" i="21"/>
  <c r="I28" i="21"/>
  <c r="J28" i="21"/>
  <c r="K28" i="21"/>
  <c r="L28" i="21"/>
  <c r="M28" i="21"/>
  <c r="N28" i="21"/>
  <c r="O28" i="21"/>
  <c r="U27" i="8"/>
  <c r="C29" i="21"/>
  <c r="D29" i="21"/>
  <c r="E29" i="21"/>
  <c r="F29" i="21"/>
  <c r="G29" i="21"/>
  <c r="H29" i="21"/>
  <c r="I29" i="21"/>
  <c r="J29" i="21"/>
  <c r="K29" i="21"/>
  <c r="L29" i="21"/>
  <c r="M29" i="21"/>
  <c r="N29" i="21"/>
  <c r="O29" i="21"/>
  <c r="U28" i="8"/>
  <c r="U29" i="8"/>
  <c r="U30" i="8"/>
  <c r="D33" i="3"/>
  <c r="C34" i="16"/>
  <c r="D37" i="3"/>
  <c r="C34" i="21"/>
  <c r="C35" i="16"/>
  <c r="C35" i="21"/>
  <c r="C36" i="16"/>
  <c r="C36" i="21"/>
  <c r="C37" i="16"/>
  <c r="C37" i="21"/>
  <c r="C38" i="16"/>
  <c r="C38" i="21"/>
  <c r="C39" i="16"/>
  <c r="C39" i="21"/>
  <c r="C40" i="21"/>
  <c r="C41" i="21"/>
  <c r="C42" i="21"/>
  <c r="D34" i="21"/>
  <c r="D35" i="21"/>
  <c r="D36" i="21"/>
  <c r="D37" i="21"/>
  <c r="D38" i="21"/>
  <c r="D39" i="21"/>
  <c r="D40" i="21"/>
  <c r="D41" i="21"/>
  <c r="D42" i="21"/>
  <c r="E34" i="21"/>
  <c r="E35" i="21"/>
  <c r="E36" i="21"/>
  <c r="E37" i="21"/>
  <c r="E38" i="21"/>
  <c r="E39" i="21"/>
  <c r="E40" i="21"/>
  <c r="E41" i="21"/>
  <c r="E42" i="21"/>
  <c r="F34" i="21"/>
  <c r="F35" i="21"/>
  <c r="F36" i="21"/>
  <c r="F37" i="21"/>
  <c r="F38" i="21"/>
  <c r="F39" i="21"/>
  <c r="F40" i="21"/>
  <c r="F41" i="21"/>
  <c r="F42" i="21"/>
  <c r="G34" i="21"/>
  <c r="G35" i="21"/>
  <c r="G36" i="21"/>
  <c r="G37" i="21"/>
  <c r="G38" i="21"/>
  <c r="G39" i="21"/>
  <c r="G40" i="21"/>
  <c r="G41" i="21"/>
  <c r="G42" i="21"/>
  <c r="H34" i="21"/>
  <c r="H35" i="21"/>
  <c r="H36" i="21"/>
  <c r="H37" i="21"/>
  <c r="H38" i="21"/>
  <c r="H39" i="21"/>
  <c r="H40" i="21"/>
  <c r="H41" i="21"/>
  <c r="H42" i="21"/>
  <c r="I34" i="21"/>
  <c r="I35" i="21"/>
  <c r="I36" i="21"/>
  <c r="I37" i="21"/>
  <c r="I38" i="21"/>
  <c r="I39" i="21"/>
  <c r="I40" i="21"/>
  <c r="I41" i="21"/>
  <c r="I42" i="21"/>
  <c r="J34" i="21"/>
  <c r="J35" i="21"/>
  <c r="J36" i="21"/>
  <c r="J37" i="21"/>
  <c r="J38" i="21"/>
  <c r="J39" i="21"/>
  <c r="J40" i="21"/>
  <c r="J41" i="21"/>
  <c r="J42" i="21"/>
  <c r="K34" i="21"/>
  <c r="K35" i="21"/>
  <c r="K36" i="21"/>
  <c r="K37" i="21"/>
  <c r="K38" i="21"/>
  <c r="K39" i="21"/>
  <c r="K40" i="21"/>
  <c r="K41" i="21"/>
  <c r="K42" i="21"/>
  <c r="L34" i="21"/>
  <c r="L35" i="21"/>
  <c r="L36" i="21"/>
  <c r="L37" i="21"/>
  <c r="L38" i="21"/>
  <c r="L39" i="21"/>
  <c r="L40" i="21"/>
  <c r="L41" i="21"/>
  <c r="L42" i="21"/>
  <c r="M34" i="21"/>
  <c r="M35" i="21"/>
  <c r="M36" i="21"/>
  <c r="M37" i="21"/>
  <c r="M38" i="21"/>
  <c r="M39" i="21"/>
  <c r="M40" i="21"/>
  <c r="M41" i="21"/>
  <c r="M42" i="21"/>
  <c r="N34" i="21"/>
  <c r="N35" i="21"/>
  <c r="N36" i="21"/>
  <c r="N37" i="21"/>
  <c r="N38" i="21"/>
  <c r="N39" i="21"/>
  <c r="N40" i="21"/>
  <c r="N41" i="21"/>
  <c r="N42" i="21"/>
  <c r="O42" i="21"/>
  <c r="U41" i="8"/>
  <c r="B17" i="1"/>
  <c r="B19" i="1"/>
  <c r="B13" i="1"/>
  <c r="B30" i="1"/>
  <c r="B42" i="1"/>
  <c r="B44" i="1"/>
  <c r="C45" i="21"/>
  <c r="C46" i="21"/>
  <c r="D45" i="21"/>
  <c r="D46" i="21"/>
  <c r="E45" i="21"/>
  <c r="E46" i="21"/>
  <c r="F45" i="21"/>
  <c r="F46" i="21"/>
  <c r="G45" i="21"/>
  <c r="G46" i="21"/>
  <c r="H45" i="21"/>
  <c r="H46" i="21"/>
  <c r="I45" i="21"/>
  <c r="I46" i="21"/>
  <c r="J45" i="21"/>
  <c r="J46" i="21"/>
  <c r="K45" i="21"/>
  <c r="K46" i="21"/>
  <c r="L45" i="21"/>
  <c r="L46" i="21"/>
  <c r="M45" i="21"/>
  <c r="M46" i="21"/>
  <c r="N45" i="21"/>
  <c r="N46" i="21"/>
  <c r="O46" i="21"/>
  <c r="U45" i="8"/>
  <c r="U47" i="8"/>
  <c r="U49" i="8"/>
  <c r="C21" i="4"/>
  <c r="C7" i="16"/>
  <c r="C37" i="4"/>
  <c r="C8" i="16"/>
  <c r="C53" i="4"/>
  <c r="C9" i="16"/>
  <c r="C69" i="4"/>
  <c r="C10" i="16"/>
  <c r="C85" i="4"/>
  <c r="C11" i="16"/>
  <c r="C101" i="4"/>
  <c r="C12" i="16"/>
  <c r="C13" i="16"/>
  <c r="D7" i="16"/>
  <c r="D8" i="16"/>
  <c r="D9" i="16"/>
  <c r="D10" i="16"/>
  <c r="D11" i="16"/>
  <c r="D12" i="16"/>
  <c r="D13" i="16"/>
  <c r="E7" i="16"/>
  <c r="E8" i="16"/>
  <c r="E9" i="16"/>
  <c r="E10" i="16"/>
  <c r="E11" i="16"/>
  <c r="E12" i="16"/>
  <c r="E13" i="16"/>
  <c r="F7" i="16"/>
  <c r="F8" i="16"/>
  <c r="F9" i="16"/>
  <c r="F10" i="16"/>
  <c r="F11" i="16"/>
  <c r="F12" i="16"/>
  <c r="F13" i="16"/>
  <c r="G7" i="16"/>
  <c r="G8" i="16"/>
  <c r="G9" i="16"/>
  <c r="G10" i="16"/>
  <c r="G11" i="16"/>
  <c r="G12" i="16"/>
  <c r="G13" i="16"/>
  <c r="H7" i="16"/>
  <c r="H8" i="16"/>
  <c r="H9" i="16"/>
  <c r="H10" i="16"/>
  <c r="H11" i="16"/>
  <c r="H12" i="16"/>
  <c r="H13" i="16"/>
  <c r="I7" i="16"/>
  <c r="I8" i="16"/>
  <c r="I9" i="16"/>
  <c r="I10" i="16"/>
  <c r="I11" i="16"/>
  <c r="I12" i="16"/>
  <c r="I13" i="16"/>
  <c r="J7" i="16"/>
  <c r="J8" i="16"/>
  <c r="J9" i="16"/>
  <c r="J10" i="16"/>
  <c r="J11" i="16"/>
  <c r="J12" i="16"/>
  <c r="J13" i="16"/>
  <c r="K7" i="16"/>
  <c r="K8" i="16"/>
  <c r="K9" i="16"/>
  <c r="K10" i="16"/>
  <c r="K11" i="16"/>
  <c r="K12" i="16"/>
  <c r="K13" i="16"/>
  <c r="L7" i="16"/>
  <c r="L8" i="16"/>
  <c r="L9" i="16"/>
  <c r="L10" i="16"/>
  <c r="L11" i="16"/>
  <c r="L12" i="16"/>
  <c r="L13" i="16"/>
  <c r="M7" i="16"/>
  <c r="M8" i="16"/>
  <c r="M9" i="16"/>
  <c r="M10" i="16"/>
  <c r="M11" i="16"/>
  <c r="M12" i="16"/>
  <c r="M13" i="16"/>
  <c r="N7" i="16"/>
  <c r="N8" i="16"/>
  <c r="N9" i="16"/>
  <c r="N10" i="16"/>
  <c r="N11" i="16"/>
  <c r="N12" i="16"/>
  <c r="N13" i="16"/>
  <c r="O13" i="16"/>
  <c r="R12" i="8"/>
  <c r="C22" i="4"/>
  <c r="C16" i="16"/>
  <c r="C38" i="4"/>
  <c r="C17" i="16"/>
  <c r="C54" i="4"/>
  <c r="C18" i="16"/>
  <c r="C70" i="4"/>
  <c r="C19" i="16"/>
  <c r="C86" i="4"/>
  <c r="C20" i="16"/>
  <c r="C102" i="4"/>
  <c r="C21" i="16"/>
  <c r="C22" i="16"/>
  <c r="D16" i="16"/>
  <c r="D17" i="16"/>
  <c r="D18" i="16"/>
  <c r="D19" i="16"/>
  <c r="D20" i="16"/>
  <c r="D21" i="16"/>
  <c r="D22" i="16"/>
  <c r="E16" i="16"/>
  <c r="E17" i="16"/>
  <c r="E18" i="16"/>
  <c r="E19" i="16"/>
  <c r="E20" i="16"/>
  <c r="E21" i="16"/>
  <c r="E22" i="16"/>
  <c r="F16" i="16"/>
  <c r="F17" i="16"/>
  <c r="F18" i="16"/>
  <c r="F19" i="16"/>
  <c r="F20" i="16"/>
  <c r="F21" i="16"/>
  <c r="F22" i="16"/>
  <c r="G16" i="16"/>
  <c r="G17" i="16"/>
  <c r="G18" i="16"/>
  <c r="G19" i="16"/>
  <c r="G20" i="16"/>
  <c r="G21" i="16"/>
  <c r="G22" i="16"/>
  <c r="H16" i="16"/>
  <c r="H17" i="16"/>
  <c r="H18" i="16"/>
  <c r="H19" i="16"/>
  <c r="H20" i="16"/>
  <c r="H21" i="16"/>
  <c r="H22" i="16"/>
  <c r="I16" i="16"/>
  <c r="I17" i="16"/>
  <c r="I18" i="16"/>
  <c r="I19" i="16"/>
  <c r="I20" i="16"/>
  <c r="I21" i="16"/>
  <c r="I22" i="16"/>
  <c r="J16" i="16"/>
  <c r="J17" i="16"/>
  <c r="J18" i="16"/>
  <c r="J19" i="16"/>
  <c r="J20" i="16"/>
  <c r="J21" i="16"/>
  <c r="J22" i="16"/>
  <c r="K16" i="16"/>
  <c r="K17" i="16"/>
  <c r="K18" i="16"/>
  <c r="K19" i="16"/>
  <c r="K20" i="16"/>
  <c r="K21" i="16"/>
  <c r="K22" i="16"/>
  <c r="L16" i="16"/>
  <c r="L17" i="16"/>
  <c r="L18" i="16"/>
  <c r="L19" i="16"/>
  <c r="L20" i="16"/>
  <c r="L21" i="16"/>
  <c r="L22" i="16"/>
  <c r="M16" i="16"/>
  <c r="M17" i="16"/>
  <c r="M18" i="16"/>
  <c r="M19" i="16"/>
  <c r="M20" i="16"/>
  <c r="M21" i="16"/>
  <c r="M22" i="16"/>
  <c r="N16" i="16"/>
  <c r="N17" i="16"/>
  <c r="N18" i="16"/>
  <c r="N19" i="16"/>
  <c r="N20" i="16"/>
  <c r="N21" i="16"/>
  <c r="N22" i="16"/>
  <c r="O22" i="16"/>
  <c r="R21" i="8"/>
  <c r="C27" i="16"/>
  <c r="D27" i="16"/>
  <c r="E27" i="16"/>
  <c r="F27" i="16"/>
  <c r="G27" i="16"/>
  <c r="H27" i="16"/>
  <c r="I27" i="16"/>
  <c r="J27" i="16"/>
  <c r="K27" i="16"/>
  <c r="L27" i="16"/>
  <c r="M27" i="16"/>
  <c r="N27" i="16"/>
  <c r="O27" i="16"/>
  <c r="R26" i="8"/>
  <c r="C28" i="16"/>
  <c r="D28" i="16"/>
  <c r="E28" i="16"/>
  <c r="F28" i="16"/>
  <c r="G28" i="16"/>
  <c r="H28" i="16"/>
  <c r="I28" i="16"/>
  <c r="J28" i="16"/>
  <c r="K28" i="16"/>
  <c r="L28" i="16"/>
  <c r="M28" i="16"/>
  <c r="N28" i="16"/>
  <c r="O28" i="16"/>
  <c r="R27" i="8"/>
  <c r="C29" i="16"/>
  <c r="D29" i="16"/>
  <c r="E29" i="16"/>
  <c r="F29" i="16"/>
  <c r="G29" i="16"/>
  <c r="H29" i="16"/>
  <c r="I29" i="16"/>
  <c r="J29" i="16"/>
  <c r="K29" i="16"/>
  <c r="L29" i="16"/>
  <c r="M29" i="16"/>
  <c r="N29" i="16"/>
  <c r="O29" i="16"/>
  <c r="R28" i="8"/>
  <c r="R29" i="8"/>
  <c r="R30" i="8"/>
  <c r="C40" i="16"/>
  <c r="C41" i="16"/>
  <c r="C42" i="16"/>
  <c r="D34" i="16"/>
  <c r="D35" i="16"/>
  <c r="D36" i="16"/>
  <c r="D37" i="16"/>
  <c r="D38" i="16"/>
  <c r="D39" i="16"/>
  <c r="D40" i="16"/>
  <c r="D41" i="16"/>
  <c r="D42" i="16"/>
  <c r="E34" i="16"/>
  <c r="E35" i="16"/>
  <c r="E36" i="16"/>
  <c r="E37" i="16"/>
  <c r="E38" i="16"/>
  <c r="E39" i="16"/>
  <c r="E40" i="16"/>
  <c r="E41" i="16"/>
  <c r="E42" i="16"/>
  <c r="F34" i="16"/>
  <c r="F35" i="16"/>
  <c r="F36" i="16"/>
  <c r="F37" i="16"/>
  <c r="F38" i="16"/>
  <c r="F39" i="16"/>
  <c r="F40" i="16"/>
  <c r="F41" i="16"/>
  <c r="F42" i="16"/>
  <c r="G34" i="16"/>
  <c r="G35" i="16"/>
  <c r="G36" i="16"/>
  <c r="G37" i="16"/>
  <c r="G38" i="16"/>
  <c r="G39" i="16"/>
  <c r="G40" i="16"/>
  <c r="G41" i="16"/>
  <c r="G42" i="16"/>
  <c r="H34" i="16"/>
  <c r="H35" i="16"/>
  <c r="H36" i="16"/>
  <c r="H37" i="16"/>
  <c r="H38" i="16"/>
  <c r="H39" i="16"/>
  <c r="H40" i="16"/>
  <c r="H41" i="16"/>
  <c r="H42" i="16"/>
  <c r="I34" i="16"/>
  <c r="I35" i="16"/>
  <c r="I36" i="16"/>
  <c r="I37" i="16"/>
  <c r="I38" i="16"/>
  <c r="I39" i="16"/>
  <c r="I40" i="16"/>
  <c r="I41" i="16"/>
  <c r="I42" i="16"/>
  <c r="J34" i="16"/>
  <c r="J35" i="16"/>
  <c r="J36" i="16"/>
  <c r="J37" i="16"/>
  <c r="J38" i="16"/>
  <c r="J39" i="16"/>
  <c r="J40" i="16"/>
  <c r="J41" i="16"/>
  <c r="J42" i="16"/>
  <c r="K34" i="16"/>
  <c r="K35" i="16"/>
  <c r="K36" i="16"/>
  <c r="K37" i="16"/>
  <c r="K38" i="16"/>
  <c r="K39" i="16"/>
  <c r="K40" i="16"/>
  <c r="K41" i="16"/>
  <c r="K42" i="16"/>
  <c r="L34" i="16"/>
  <c r="L35" i="16"/>
  <c r="L36" i="16"/>
  <c r="L37" i="16"/>
  <c r="L38" i="16"/>
  <c r="L39" i="16"/>
  <c r="L40" i="16"/>
  <c r="L41" i="16"/>
  <c r="L42" i="16"/>
  <c r="M34" i="16"/>
  <c r="M35" i="16"/>
  <c r="M36" i="16"/>
  <c r="M37" i="16"/>
  <c r="M38" i="16"/>
  <c r="M39" i="16"/>
  <c r="M40" i="16"/>
  <c r="M41" i="16"/>
  <c r="M42" i="16"/>
  <c r="N34" i="16"/>
  <c r="N35" i="16"/>
  <c r="N36" i="16"/>
  <c r="N37" i="16"/>
  <c r="N38" i="16"/>
  <c r="N39" i="16"/>
  <c r="N40" i="16"/>
  <c r="N41" i="16"/>
  <c r="N42" i="16"/>
  <c r="O42" i="16"/>
  <c r="R41" i="8"/>
  <c r="C45" i="16"/>
  <c r="C46" i="16"/>
  <c r="D45" i="16"/>
  <c r="D46" i="16"/>
  <c r="E45" i="16"/>
  <c r="E46" i="16"/>
  <c r="F45" i="16"/>
  <c r="F46" i="16"/>
  <c r="G45" i="16"/>
  <c r="G46" i="16"/>
  <c r="H45" i="16"/>
  <c r="H46" i="16"/>
  <c r="I45" i="16"/>
  <c r="I46" i="16"/>
  <c r="J45" i="16"/>
  <c r="J46" i="16"/>
  <c r="K45" i="16"/>
  <c r="K46" i="16"/>
  <c r="L45" i="16"/>
  <c r="L46" i="16"/>
  <c r="M45" i="16"/>
  <c r="M46" i="16"/>
  <c r="N45" i="16"/>
  <c r="N46" i="16"/>
  <c r="O46" i="16"/>
  <c r="R45" i="8"/>
  <c r="R47" i="8"/>
  <c r="R49" i="8"/>
  <c r="D6" i="8"/>
  <c r="D7" i="8"/>
  <c r="D8" i="8"/>
  <c r="D9" i="8"/>
  <c r="D10" i="8"/>
  <c r="D11" i="8"/>
  <c r="D12" i="8"/>
  <c r="E6" i="8"/>
  <c r="E7" i="8"/>
  <c r="E8" i="8"/>
  <c r="E9" i="8"/>
  <c r="E10" i="8"/>
  <c r="E11" i="8"/>
  <c r="E12" i="8"/>
  <c r="F6" i="8"/>
  <c r="F7" i="8"/>
  <c r="F8" i="8"/>
  <c r="F9" i="8"/>
  <c r="F10" i="8"/>
  <c r="F11" i="8"/>
  <c r="F12" i="8"/>
  <c r="G6" i="8"/>
  <c r="G7" i="8"/>
  <c r="G8" i="8"/>
  <c r="G9" i="8"/>
  <c r="G10" i="8"/>
  <c r="G11" i="8"/>
  <c r="G12" i="8"/>
  <c r="H6" i="8"/>
  <c r="H7" i="8"/>
  <c r="H8" i="8"/>
  <c r="H9" i="8"/>
  <c r="H10" i="8"/>
  <c r="H11" i="8"/>
  <c r="H12" i="8"/>
  <c r="I6" i="8"/>
  <c r="I7" i="8"/>
  <c r="I8" i="8"/>
  <c r="I9" i="8"/>
  <c r="I10" i="8"/>
  <c r="I11" i="8"/>
  <c r="I12" i="8"/>
  <c r="J6" i="8"/>
  <c r="J7" i="8"/>
  <c r="J8" i="8"/>
  <c r="J9" i="8"/>
  <c r="J10" i="8"/>
  <c r="J11" i="8"/>
  <c r="J12" i="8"/>
  <c r="K6" i="8"/>
  <c r="K7" i="8"/>
  <c r="K8" i="8"/>
  <c r="K9" i="8"/>
  <c r="K10" i="8"/>
  <c r="K11" i="8"/>
  <c r="K12" i="8"/>
  <c r="L6" i="8"/>
  <c r="L7" i="8"/>
  <c r="L8" i="8"/>
  <c r="L9" i="8"/>
  <c r="L10" i="8"/>
  <c r="L11" i="8"/>
  <c r="L12" i="8"/>
  <c r="M6" i="8"/>
  <c r="M7" i="8"/>
  <c r="M8" i="8"/>
  <c r="M9" i="8"/>
  <c r="M10" i="8"/>
  <c r="M11" i="8"/>
  <c r="M12" i="8"/>
  <c r="N6" i="8"/>
  <c r="N7" i="8"/>
  <c r="N8" i="8"/>
  <c r="N9" i="8"/>
  <c r="N10" i="8"/>
  <c r="N11" i="8"/>
  <c r="N12" i="8"/>
  <c r="O12" i="8"/>
  <c r="D15" i="8"/>
  <c r="D16" i="8"/>
  <c r="D17" i="8"/>
  <c r="D18" i="8"/>
  <c r="D19" i="8"/>
  <c r="D20" i="8"/>
  <c r="D21" i="8"/>
  <c r="E15" i="8"/>
  <c r="E16" i="8"/>
  <c r="E17" i="8"/>
  <c r="E18" i="8"/>
  <c r="E19" i="8"/>
  <c r="E20" i="8"/>
  <c r="E21" i="8"/>
  <c r="F15" i="8"/>
  <c r="F16" i="8"/>
  <c r="F17" i="8"/>
  <c r="F18" i="8"/>
  <c r="F19" i="8"/>
  <c r="F20" i="8"/>
  <c r="F21" i="8"/>
  <c r="G15" i="8"/>
  <c r="G16" i="8"/>
  <c r="G17" i="8"/>
  <c r="G18" i="8"/>
  <c r="G19" i="8"/>
  <c r="G20" i="8"/>
  <c r="G21" i="8"/>
  <c r="H15" i="8"/>
  <c r="H16" i="8"/>
  <c r="H17" i="8"/>
  <c r="H18" i="8"/>
  <c r="H19" i="8"/>
  <c r="H20" i="8"/>
  <c r="H21" i="8"/>
  <c r="I15" i="8"/>
  <c r="I16" i="8"/>
  <c r="I17" i="8"/>
  <c r="I18" i="8"/>
  <c r="I19" i="8"/>
  <c r="I20" i="8"/>
  <c r="I21" i="8"/>
  <c r="J15" i="8"/>
  <c r="J16" i="8"/>
  <c r="J17" i="8"/>
  <c r="J18" i="8"/>
  <c r="J19" i="8"/>
  <c r="J20" i="8"/>
  <c r="J21" i="8"/>
  <c r="K15" i="8"/>
  <c r="K16" i="8"/>
  <c r="K17" i="8"/>
  <c r="K18" i="8"/>
  <c r="K19" i="8"/>
  <c r="K20" i="8"/>
  <c r="K21" i="8"/>
  <c r="L15" i="8"/>
  <c r="L16" i="8"/>
  <c r="L17" i="8"/>
  <c r="L18" i="8"/>
  <c r="L19" i="8"/>
  <c r="L20" i="8"/>
  <c r="L21" i="8"/>
  <c r="M15" i="8"/>
  <c r="M16" i="8"/>
  <c r="M17" i="8"/>
  <c r="M18" i="8"/>
  <c r="M19" i="8"/>
  <c r="M20" i="8"/>
  <c r="M21" i="8"/>
  <c r="N15" i="8"/>
  <c r="N16" i="8"/>
  <c r="N17" i="8"/>
  <c r="N18" i="8"/>
  <c r="N19" i="8"/>
  <c r="N20" i="8"/>
  <c r="N21" i="8"/>
  <c r="O21" i="8"/>
  <c r="D26" i="8"/>
  <c r="D27" i="8"/>
  <c r="D28" i="8"/>
  <c r="D29" i="8"/>
  <c r="D30" i="8"/>
  <c r="E26" i="8"/>
  <c r="E27" i="8"/>
  <c r="E28" i="8"/>
  <c r="E29" i="8"/>
  <c r="E30" i="8"/>
  <c r="F26" i="8"/>
  <c r="F27" i="8"/>
  <c r="F28" i="8"/>
  <c r="F29" i="8"/>
  <c r="F30" i="8"/>
  <c r="G26" i="8"/>
  <c r="G27" i="8"/>
  <c r="G28" i="8"/>
  <c r="G29" i="8"/>
  <c r="G30" i="8"/>
  <c r="H26" i="8"/>
  <c r="H27" i="8"/>
  <c r="H28" i="8"/>
  <c r="H29" i="8"/>
  <c r="H30" i="8"/>
  <c r="I26" i="8"/>
  <c r="I27" i="8"/>
  <c r="I28" i="8"/>
  <c r="I29" i="8"/>
  <c r="I30" i="8"/>
  <c r="J26" i="8"/>
  <c r="J27" i="8"/>
  <c r="J28" i="8"/>
  <c r="J29" i="8"/>
  <c r="J30" i="8"/>
  <c r="K26" i="8"/>
  <c r="K27" i="8"/>
  <c r="K28" i="8"/>
  <c r="K29" i="8"/>
  <c r="K30" i="8"/>
  <c r="L26" i="8"/>
  <c r="L27" i="8"/>
  <c r="L28" i="8"/>
  <c r="L29" i="8"/>
  <c r="L30" i="8"/>
  <c r="M26" i="8"/>
  <c r="M27" i="8"/>
  <c r="M28" i="8"/>
  <c r="M29" i="8"/>
  <c r="M30" i="8"/>
  <c r="N26" i="8"/>
  <c r="N27" i="8"/>
  <c r="N28" i="8"/>
  <c r="N29" i="8"/>
  <c r="N30" i="8"/>
  <c r="O30" i="8"/>
  <c r="D33" i="8"/>
  <c r="D34" i="8"/>
  <c r="D35" i="8"/>
  <c r="D36" i="8"/>
  <c r="D37" i="8"/>
  <c r="D38" i="8"/>
  <c r="D39" i="8"/>
  <c r="D40" i="8"/>
  <c r="D41" i="8"/>
  <c r="E33" i="8"/>
  <c r="E34" i="8"/>
  <c r="E35" i="8"/>
  <c r="E36" i="8"/>
  <c r="E37" i="8"/>
  <c r="E38" i="8"/>
  <c r="E39" i="8"/>
  <c r="E40" i="8"/>
  <c r="E41" i="8"/>
  <c r="F33" i="8"/>
  <c r="F34" i="8"/>
  <c r="F35" i="8"/>
  <c r="F36" i="8"/>
  <c r="F37" i="8"/>
  <c r="F38" i="8"/>
  <c r="F39" i="8"/>
  <c r="F40" i="8"/>
  <c r="F41" i="8"/>
  <c r="G33" i="8"/>
  <c r="G34" i="8"/>
  <c r="G35" i="8"/>
  <c r="G36" i="8"/>
  <c r="G37" i="8"/>
  <c r="G38" i="8"/>
  <c r="G39" i="8"/>
  <c r="G40" i="8"/>
  <c r="G41" i="8"/>
  <c r="H33" i="8"/>
  <c r="H34" i="8"/>
  <c r="H35" i="8"/>
  <c r="H36" i="8"/>
  <c r="H37" i="8"/>
  <c r="H38" i="8"/>
  <c r="H39" i="8"/>
  <c r="H40" i="8"/>
  <c r="H41" i="8"/>
  <c r="I33" i="8"/>
  <c r="I34" i="8"/>
  <c r="I35" i="8"/>
  <c r="I36" i="8"/>
  <c r="I37" i="8"/>
  <c r="I38" i="8"/>
  <c r="I39" i="8"/>
  <c r="I40" i="8"/>
  <c r="I41" i="8"/>
  <c r="J33" i="8"/>
  <c r="J34" i="8"/>
  <c r="J35" i="8"/>
  <c r="J36" i="8"/>
  <c r="J37" i="8"/>
  <c r="J38" i="8"/>
  <c r="J39" i="8"/>
  <c r="J40" i="8"/>
  <c r="J41" i="8"/>
  <c r="K33" i="8"/>
  <c r="K34" i="8"/>
  <c r="K35" i="8"/>
  <c r="K36" i="8"/>
  <c r="K37" i="8"/>
  <c r="K38" i="8"/>
  <c r="K39" i="8"/>
  <c r="K40" i="8"/>
  <c r="K41" i="8"/>
  <c r="L33" i="8"/>
  <c r="L34" i="8"/>
  <c r="L35" i="8"/>
  <c r="L36" i="8"/>
  <c r="L37" i="8"/>
  <c r="L38" i="8"/>
  <c r="L39" i="8"/>
  <c r="L40" i="8"/>
  <c r="L41" i="8"/>
  <c r="M33" i="8"/>
  <c r="M34" i="8"/>
  <c r="M35" i="8"/>
  <c r="M36" i="8"/>
  <c r="M37" i="8"/>
  <c r="M38" i="8"/>
  <c r="M39" i="8"/>
  <c r="M40" i="8"/>
  <c r="M41" i="8"/>
  <c r="N33" i="8"/>
  <c r="N34" i="8"/>
  <c r="N35" i="8"/>
  <c r="N36" i="8"/>
  <c r="N37" i="8"/>
  <c r="N38" i="8"/>
  <c r="N39" i="8"/>
  <c r="N40" i="8"/>
  <c r="N41" i="8"/>
  <c r="O41" i="8"/>
  <c r="C44" i="8"/>
  <c r="C45" i="8"/>
  <c r="D44" i="8"/>
  <c r="D45" i="8"/>
  <c r="E44" i="8"/>
  <c r="E45" i="8"/>
  <c r="F44" i="8"/>
  <c r="F45" i="8"/>
  <c r="G44" i="8"/>
  <c r="G45" i="8"/>
  <c r="H44" i="8"/>
  <c r="H45" i="8"/>
  <c r="I44" i="8"/>
  <c r="I45" i="8"/>
  <c r="J44" i="8"/>
  <c r="J45" i="8"/>
  <c r="K44" i="8"/>
  <c r="K45" i="8"/>
  <c r="L44" i="8"/>
  <c r="L45" i="8"/>
  <c r="M44" i="8"/>
  <c r="M45" i="8"/>
  <c r="N44" i="8"/>
  <c r="N45" i="8"/>
  <c r="O45" i="8"/>
  <c r="O47" i="8"/>
  <c r="O49" i="8"/>
  <c r="S31" i="9"/>
  <c r="Q30" i="9"/>
  <c r="D11" i="10"/>
  <c r="F11" i="10"/>
  <c r="H10" i="10"/>
  <c r="J10" i="10"/>
  <c r="C28" i="1"/>
  <c r="C30" i="21"/>
  <c r="C30" i="16"/>
  <c r="D18" i="1"/>
  <c r="D17" i="1"/>
  <c r="F35" i="10"/>
  <c r="N23" i="20"/>
  <c r="N23" i="17"/>
  <c r="O23" i="17"/>
  <c r="B8" i="4"/>
  <c r="B10" i="6"/>
  <c r="B15" i="6"/>
  <c r="N4" i="8"/>
  <c r="M4" i="8"/>
  <c r="L4" i="8"/>
  <c r="K4" i="8"/>
  <c r="J4" i="8"/>
  <c r="I4" i="8"/>
  <c r="H4" i="8"/>
  <c r="G4" i="8"/>
  <c r="F4" i="8"/>
  <c r="E4" i="8"/>
  <c r="D4" i="8"/>
  <c r="C4" i="8"/>
  <c r="V12" i="8"/>
  <c r="S12" i="8"/>
  <c r="B12" i="21"/>
  <c r="B11" i="21"/>
  <c r="B20" i="21"/>
  <c r="B10" i="21"/>
  <c r="B19" i="21"/>
  <c r="B9" i="21"/>
  <c r="B18" i="21"/>
  <c r="B12" i="16"/>
  <c r="B11" i="16"/>
  <c r="B20" i="16"/>
  <c r="B10" i="16"/>
  <c r="B19" i="16"/>
  <c r="B9" i="16"/>
  <c r="B18" i="16"/>
  <c r="G106" i="4"/>
  <c r="N15" i="9"/>
  <c r="M15" i="9"/>
  <c r="L15" i="9"/>
  <c r="K15" i="9"/>
  <c r="J15" i="9"/>
  <c r="I15" i="9"/>
  <c r="H15" i="9"/>
  <c r="G15" i="9"/>
  <c r="F15" i="9"/>
  <c r="E15" i="9"/>
  <c r="D15" i="9"/>
  <c r="N14" i="9"/>
  <c r="M14" i="9"/>
  <c r="L14" i="9"/>
  <c r="K14" i="9"/>
  <c r="J14" i="9"/>
  <c r="I14" i="9"/>
  <c r="H14" i="9"/>
  <c r="G14" i="9"/>
  <c r="F14" i="9"/>
  <c r="E14" i="9"/>
  <c r="D14" i="9"/>
  <c r="N13" i="9"/>
  <c r="M13" i="9"/>
  <c r="L13" i="9"/>
  <c r="K13" i="9"/>
  <c r="J13" i="9"/>
  <c r="I13" i="9"/>
  <c r="H13" i="9"/>
  <c r="G13" i="9"/>
  <c r="F13" i="9"/>
  <c r="E13" i="9"/>
  <c r="D13" i="9"/>
  <c r="N12" i="9"/>
  <c r="M12" i="9"/>
  <c r="L12" i="9"/>
  <c r="K12" i="9"/>
  <c r="J12" i="9"/>
  <c r="I12" i="9"/>
  <c r="H12" i="9"/>
  <c r="G12" i="9"/>
  <c r="F12" i="9"/>
  <c r="E12" i="9"/>
  <c r="D12" i="9"/>
  <c r="N11" i="9"/>
  <c r="M11" i="9"/>
  <c r="L11" i="9"/>
  <c r="K11" i="9"/>
  <c r="J11" i="9"/>
  <c r="I11" i="9"/>
  <c r="H11" i="9"/>
  <c r="G11" i="9"/>
  <c r="F11" i="9"/>
  <c r="E11" i="9"/>
  <c r="D11" i="9"/>
  <c r="N10" i="9"/>
  <c r="M10" i="9"/>
  <c r="L10" i="9"/>
  <c r="K10" i="9"/>
  <c r="J10" i="9"/>
  <c r="I10" i="9"/>
  <c r="H10" i="9"/>
  <c r="G10" i="9"/>
  <c r="F10" i="9"/>
  <c r="E10" i="9"/>
  <c r="D10" i="9"/>
  <c r="C15" i="9"/>
  <c r="C14" i="9"/>
  <c r="C13" i="9"/>
  <c r="C12" i="9"/>
  <c r="C11" i="9"/>
  <c r="C10" i="9"/>
  <c r="F105" i="4"/>
  <c r="F104" i="4"/>
  <c r="F103" i="4"/>
  <c r="F102" i="4"/>
  <c r="F101" i="4"/>
  <c r="F100" i="4"/>
  <c r="F99" i="4"/>
  <c r="F98" i="4"/>
  <c r="F97" i="4"/>
  <c r="F96" i="4"/>
  <c r="F95" i="4"/>
  <c r="F94" i="4"/>
  <c r="G90" i="4"/>
  <c r="F89" i="4"/>
  <c r="F88" i="4"/>
  <c r="F87" i="4"/>
  <c r="F86" i="4"/>
  <c r="F85" i="4"/>
  <c r="F84" i="4"/>
  <c r="F83" i="4"/>
  <c r="F82" i="4"/>
  <c r="F81" i="4"/>
  <c r="F80" i="4"/>
  <c r="F79" i="4"/>
  <c r="F78" i="4"/>
  <c r="G74" i="4"/>
  <c r="F73" i="4"/>
  <c r="F72" i="4"/>
  <c r="F71" i="4"/>
  <c r="F70" i="4"/>
  <c r="F69" i="4"/>
  <c r="F68" i="4"/>
  <c r="F67" i="4"/>
  <c r="F66" i="4"/>
  <c r="F65" i="4"/>
  <c r="F64" i="4"/>
  <c r="F63" i="4"/>
  <c r="F62" i="4"/>
  <c r="G58" i="4"/>
  <c r="F57" i="4"/>
  <c r="F56" i="4"/>
  <c r="F55" i="4"/>
  <c r="F54" i="4"/>
  <c r="F53" i="4"/>
  <c r="F52" i="4"/>
  <c r="F51" i="4"/>
  <c r="F50" i="4"/>
  <c r="F49" i="4"/>
  <c r="F48" i="4"/>
  <c r="F47" i="4"/>
  <c r="F46" i="4"/>
  <c r="F41" i="4"/>
  <c r="F40" i="4"/>
  <c r="F39" i="4"/>
  <c r="F38" i="4"/>
  <c r="F37" i="4"/>
  <c r="F36" i="4"/>
  <c r="F35" i="4"/>
  <c r="F34" i="4"/>
  <c r="F33" i="4"/>
  <c r="F32" i="4"/>
  <c r="F31" i="4"/>
  <c r="F30" i="4"/>
  <c r="G42" i="4"/>
  <c r="G26" i="4"/>
  <c r="B11" i="8"/>
  <c r="B20" i="8"/>
  <c r="B10" i="8"/>
  <c r="B16" i="20"/>
  <c r="B29" i="20"/>
  <c r="B9" i="8"/>
  <c r="B18" i="8"/>
  <c r="B19" i="8"/>
  <c r="B8" i="8"/>
  <c r="B17" i="8"/>
  <c r="N17" i="20"/>
  <c r="C99" i="4"/>
  <c r="D99" i="4"/>
  <c r="M16" i="17"/>
  <c r="C83" i="4"/>
  <c r="D83" i="4"/>
  <c r="M15" i="20"/>
  <c r="C67" i="4"/>
  <c r="D67" i="4"/>
  <c r="D36" i="3"/>
  <c r="D32" i="3"/>
  <c r="D9" i="3"/>
  <c r="D14" i="3"/>
  <c r="D15" i="3"/>
  <c r="D8" i="3"/>
  <c r="C5" i="3"/>
  <c r="E24" i="3"/>
  <c r="E23" i="3"/>
  <c r="E22" i="3"/>
  <c r="E21" i="3"/>
  <c r="E20" i="3"/>
  <c r="E19" i="3"/>
  <c r="E15" i="3"/>
  <c r="E14" i="3"/>
  <c r="E13" i="3"/>
  <c r="E12" i="3"/>
  <c r="E11" i="3"/>
  <c r="E10" i="3"/>
  <c r="D16" i="1"/>
  <c r="E9" i="3"/>
  <c r="D15" i="1"/>
  <c r="E8" i="3"/>
  <c r="D31" i="2"/>
  <c r="B7" i="2"/>
  <c r="B40" i="16"/>
  <c r="C19" i="1"/>
  <c r="C30" i="1"/>
  <c r="B14" i="9"/>
  <c r="B16" i="17"/>
  <c r="B29" i="17"/>
  <c r="B12" i="9"/>
  <c r="B14" i="17"/>
  <c r="B27" i="17"/>
  <c r="B14" i="20"/>
  <c r="B27" i="20"/>
  <c r="B15" i="9"/>
  <c r="B17" i="17"/>
  <c r="B30" i="17"/>
  <c r="B13" i="9"/>
  <c r="B15" i="17"/>
  <c r="B28" i="17"/>
  <c r="B17" i="20"/>
  <c r="B30" i="20"/>
  <c r="B15" i="20"/>
  <c r="B28" i="20"/>
  <c r="O15" i="9"/>
  <c r="O14" i="9"/>
  <c r="O13" i="9"/>
  <c r="O12" i="9"/>
  <c r="O11" i="9"/>
  <c r="O10" i="9"/>
  <c r="D11" i="3"/>
  <c r="D10" i="3"/>
  <c r="D13" i="3"/>
  <c r="D12" i="3"/>
  <c r="B24" i="9"/>
  <c r="H16" i="17"/>
  <c r="L16" i="17"/>
  <c r="D15" i="20"/>
  <c r="H15" i="20"/>
  <c r="L15" i="20"/>
  <c r="D17" i="20"/>
  <c r="H17" i="20"/>
  <c r="L17" i="20"/>
  <c r="C17" i="20"/>
  <c r="F16" i="17"/>
  <c r="J16" i="17"/>
  <c r="N16" i="17"/>
  <c r="F15" i="20"/>
  <c r="J15" i="20"/>
  <c r="N15" i="20"/>
  <c r="F17" i="20"/>
  <c r="J17" i="20"/>
  <c r="M15" i="17"/>
  <c r="K15" i="17"/>
  <c r="I15" i="17"/>
  <c r="G15" i="17"/>
  <c r="E15" i="17"/>
  <c r="C15" i="17"/>
  <c r="H16" i="20"/>
  <c r="N16" i="20"/>
  <c r="L16" i="20"/>
  <c r="J16" i="20"/>
  <c r="G16" i="20"/>
  <c r="E16" i="20"/>
  <c r="C16" i="20"/>
  <c r="M16" i="20"/>
  <c r="K16" i="20"/>
  <c r="I16" i="20"/>
  <c r="M17" i="17"/>
  <c r="K17" i="17"/>
  <c r="I17" i="17"/>
  <c r="G17" i="17"/>
  <c r="E17" i="17"/>
  <c r="C17" i="17"/>
  <c r="F15" i="17"/>
  <c r="J15" i="17"/>
  <c r="N15" i="17"/>
  <c r="F17" i="17"/>
  <c r="J17" i="17"/>
  <c r="N17" i="17"/>
  <c r="F16" i="20"/>
  <c r="M17" i="20"/>
  <c r="H15" i="17"/>
  <c r="L15" i="17"/>
  <c r="D17" i="17"/>
  <c r="H17" i="17"/>
  <c r="L17" i="17"/>
  <c r="D16" i="20"/>
  <c r="C16" i="17"/>
  <c r="E16" i="17"/>
  <c r="G16" i="17"/>
  <c r="I16" i="17"/>
  <c r="K16" i="17"/>
  <c r="C15" i="20"/>
  <c r="E15" i="20"/>
  <c r="G15" i="20"/>
  <c r="I15" i="20"/>
  <c r="K15" i="20"/>
  <c r="E17" i="20"/>
  <c r="G17" i="20"/>
  <c r="I17" i="20"/>
  <c r="K17" i="20"/>
  <c r="H58" i="4"/>
  <c r="I74" i="4"/>
  <c r="O8" i="8"/>
  <c r="I42" i="4"/>
  <c r="O11" i="8"/>
  <c r="O10" i="8"/>
  <c r="O9" i="8"/>
  <c r="H106" i="4"/>
  <c r="I106" i="4"/>
  <c r="H90" i="4"/>
  <c r="H42" i="4"/>
  <c r="H26" i="4"/>
  <c r="I26" i="4"/>
  <c r="I90" i="4"/>
  <c r="H74" i="4"/>
  <c r="I58" i="4"/>
  <c r="E25" i="9"/>
  <c r="C26" i="9"/>
  <c r="G27" i="9"/>
  <c r="D16" i="3"/>
  <c r="D25" i="3"/>
  <c r="D30" i="1"/>
  <c r="E25" i="3"/>
  <c r="B27" i="9"/>
  <c r="B25" i="9"/>
  <c r="B26" i="9"/>
  <c r="O17" i="17"/>
  <c r="Q15" i="9"/>
  <c r="O17" i="20"/>
  <c r="S15" i="9"/>
  <c r="O11" i="16"/>
  <c r="R10" i="8"/>
  <c r="D16" i="17"/>
  <c r="O16" i="17"/>
  <c r="Q14" i="9"/>
  <c r="O16" i="20"/>
  <c r="S14" i="9"/>
  <c r="O10" i="16"/>
  <c r="R9" i="8"/>
  <c r="D15" i="17"/>
  <c r="O15" i="20"/>
  <c r="S13" i="9"/>
  <c r="O15" i="17"/>
  <c r="Q13" i="9"/>
  <c r="M28" i="17"/>
  <c r="K28" i="17"/>
  <c r="I28" i="17"/>
  <c r="G28" i="17"/>
  <c r="E28" i="17"/>
  <c r="C28" i="17"/>
  <c r="L28" i="17"/>
  <c r="H28" i="17"/>
  <c r="D28" i="17"/>
  <c r="N28" i="17"/>
  <c r="J28" i="17"/>
  <c r="F28" i="17"/>
  <c r="O12" i="21"/>
  <c r="U11" i="8"/>
  <c r="L25" i="9"/>
  <c r="H25" i="9"/>
  <c r="D25" i="9"/>
  <c r="K25" i="9"/>
  <c r="G25" i="9"/>
  <c r="O11" i="21"/>
  <c r="U10" i="8"/>
  <c r="M30" i="17"/>
  <c r="K30" i="17"/>
  <c r="I30" i="17"/>
  <c r="G30" i="17"/>
  <c r="E30" i="17"/>
  <c r="C30" i="17"/>
  <c r="L30" i="17"/>
  <c r="H30" i="17"/>
  <c r="D30" i="17"/>
  <c r="N30" i="17"/>
  <c r="J30" i="17"/>
  <c r="F30" i="17"/>
  <c r="M29" i="20"/>
  <c r="K29" i="20"/>
  <c r="I29" i="20"/>
  <c r="G29" i="20"/>
  <c r="E29" i="20"/>
  <c r="C29" i="20"/>
  <c r="N29" i="20"/>
  <c r="L29" i="20"/>
  <c r="J29" i="20"/>
  <c r="H29" i="20"/>
  <c r="F29" i="20"/>
  <c r="D29" i="20"/>
  <c r="M30" i="20"/>
  <c r="K30" i="20"/>
  <c r="I30" i="20"/>
  <c r="G30" i="20"/>
  <c r="E30" i="20"/>
  <c r="C30" i="20"/>
  <c r="N30" i="20"/>
  <c r="L30" i="20"/>
  <c r="J30" i="20"/>
  <c r="H30" i="20"/>
  <c r="F30" i="20"/>
  <c r="D30" i="20"/>
  <c r="M29" i="17"/>
  <c r="K29" i="17"/>
  <c r="I29" i="17"/>
  <c r="G29" i="17"/>
  <c r="E29" i="17"/>
  <c r="C29" i="17"/>
  <c r="L29" i="17"/>
  <c r="H29" i="17"/>
  <c r="D29" i="17"/>
  <c r="N29" i="17"/>
  <c r="J29" i="17"/>
  <c r="F29" i="17"/>
  <c r="M28" i="20"/>
  <c r="K28" i="20"/>
  <c r="I28" i="20"/>
  <c r="G28" i="20"/>
  <c r="E28" i="20"/>
  <c r="C28" i="20"/>
  <c r="N28" i="20"/>
  <c r="L28" i="20"/>
  <c r="J28" i="20"/>
  <c r="H28" i="20"/>
  <c r="F28" i="20"/>
  <c r="O10" i="21"/>
  <c r="U9" i="8"/>
  <c r="N25" i="9"/>
  <c r="J25" i="9"/>
  <c r="F25" i="9"/>
  <c r="C25" i="9"/>
  <c r="M25" i="9"/>
  <c r="I25" i="9"/>
  <c r="L27" i="9"/>
  <c r="H27" i="9"/>
  <c r="D27" i="9"/>
  <c r="M27" i="9"/>
  <c r="I27" i="9"/>
  <c r="E27" i="9"/>
  <c r="N27" i="9"/>
  <c r="J27" i="9"/>
  <c r="F27" i="9"/>
  <c r="C27" i="9"/>
  <c r="K27" i="9"/>
  <c r="M26" i="9"/>
  <c r="I26" i="9"/>
  <c r="E26" i="9"/>
  <c r="L26" i="9"/>
  <c r="H26" i="9"/>
  <c r="D26" i="9"/>
  <c r="K26" i="9"/>
  <c r="G26" i="9"/>
  <c r="N26" i="9"/>
  <c r="J26" i="9"/>
  <c r="F26" i="9"/>
  <c r="D19" i="1"/>
  <c r="D27" i="3"/>
  <c r="O27" i="9"/>
  <c r="O30" i="20"/>
  <c r="S27" i="9"/>
  <c r="O30" i="17"/>
  <c r="Q27" i="9"/>
  <c r="O26" i="9"/>
  <c r="O29" i="17"/>
  <c r="Q26" i="9"/>
  <c r="O29" i="20"/>
  <c r="S26" i="9"/>
  <c r="O25" i="9"/>
  <c r="O19" i="21"/>
  <c r="U18" i="8"/>
  <c r="D28" i="20"/>
  <c r="O28" i="20"/>
  <c r="S25" i="9"/>
  <c r="O28" i="17"/>
  <c r="Q25" i="9"/>
  <c r="E27" i="3"/>
  <c r="E16" i="3"/>
  <c r="O20" i="16"/>
  <c r="R19" i="8"/>
  <c r="O20" i="21"/>
  <c r="U19" i="8"/>
  <c r="O18" i="8"/>
  <c r="O19" i="16"/>
  <c r="R18" i="8"/>
  <c r="O19" i="8"/>
  <c r="D20" i="10"/>
  <c r="F20" i="10"/>
  <c r="D20" i="18"/>
  <c r="F20" i="18"/>
  <c r="D20" i="19"/>
  <c r="D19" i="10"/>
  <c r="F19" i="10"/>
  <c r="D19" i="18"/>
  <c r="F19" i="18"/>
  <c r="D19" i="19"/>
  <c r="D18" i="10"/>
  <c r="F18" i="10"/>
  <c r="D18" i="18"/>
  <c r="F18" i="18"/>
  <c r="D18" i="19"/>
  <c r="D17" i="10"/>
  <c r="F17" i="10"/>
  <c r="D17" i="18"/>
  <c r="F17" i="18"/>
  <c r="D17" i="19"/>
  <c r="D16" i="10"/>
  <c r="F16" i="10"/>
  <c r="D16" i="18"/>
  <c r="F16" i="18"/>
  <c r="D16" i="19"/>
  <c r="D10" i="10"/>
  <c r="D10" i="18"/>
  <c r="F10" i="18"/>
  <c r="D8" i="10"/>
  <c r="D9" i="10"/>
  <c r="D12" i="10"/>
  <c r="F12" i="10"/>
  <c r="D12" i="18"/>
  <c r="F12" i="18"/>
  <c r="D12" i="19"/>
  <c r="D21" i="10"/>
  <c r="D24" i="10"/>
  <c r="D30" i="10"/>
  <c r="D31" i="10"/>
  <c r="D35" i="10"/>
  <c r="D36" i="10"/>
  <c r="F30" i="10"/>
  <c r="D32" i="18"/>
  <c r="F32" i="18"/>
  <c r="O20" i="9"/>
  <c r="A1" i="1"/>
  <c r="A1" i="10"/>
  <c r="O36" i="8"/>
  <c r="D36" i="23"/>
  <c r="D40" i="23"/>
  <c r="D44" i="23"/>
  <c r="C6" i="9"/>
  <c r="O6" i="9"/>
  <c r="N4" i="9"/>
  <c r="M4" i="9"/>
  <c r="L4" i="9"/>
  <c r="K4" i="9"/>
  <c r="J4" i="9"/>
  <c r="I4" i="9"/>
  <c r="H4" i="9"/>
  <c r="G4" i="9"/>
  <c r="F4" i="9"/>
  <c r="E4" i="9"/>
  <c r="D4" i="9"/>
  <c r="C4" i="9"/>
  <c r="B21" i="7"/>
  <c r="B31" i="7"/>
  <c r="B39" i="7"/>
  <c r="B41" i="7"/>
  <c r="B44" i="7"/>
  <c r="C16" i="13"/>
  <c r="E16" i="13"/>
  <c r="C20" i="13"/>
  <c r="E20" i="13"/>
  <c r="C19" i="13"/>
  <c r="E19" i="13"/>
  <c r="C17" i="13"/>
  <c r="E17" i="13"/>
  <c r="C11" i="13"/>
  <c r="B34" i="23"/>
  <c r="B35" i="23"/>
  <c r="B36" i="23"/>
  <c r="B37" i="23"/>
  <c r="B38" i="23"/>
  <c r="B39" i="23"/>
  <c r="B40" i="23"/>
  <c r="B41" i="23"/>
  <c r="B43" i="23"/>
  <c r="B44" i="23"/>
  <c r="B45" i="23"/>
  <c r="B47" i="23"/>
  <c r="B29" i="8"/>
  <c r="B29" i="23"/>
  <c r="B28" i="23"/>
  <c r="B27" i="8"/>
  <c r="B26" i="23"/>
  <c r="B26" i="8"/>
  <c r="B25" i="23"/>
  <c r="B7" i="8"/>
  <c r="B6" i="8"/>
  <c r="B32" i="5"/>
  <c r="C32" i="5"/>
  <c r="D32" i="5"/>
  <c r="D53" i="5"/>
  <c r="B33" i="5"/>
  <c r="C33" i="5"/>
  <c r="C54" i="5"/>
  <c r="D33" i="5"/>
  <c r="D54" i="5"/>
  <c r="B34" i="5"/>
  <c r="B55" i="5"/>
  <c r="C34" i="5"/>
  <c r="D34" i="5"/>
  <c r="B35" i="5"/>
  <c r="B56" i="5"/>
  <c r="C35" i="5"/>
  <c r="D35" i="5"/>
  <c r="D56" i="5"/>
  <c r="B36" i="5"/>
  <c r="C36" i="5"/>
  <c r="D36" i="5"/>
  <c r="D57" i="5"/>
  <c r="B37" i="5"/>
  <c r="B58" i="5"/>
  <c r="C37" i="5"/>
  <c r="C58" i="5"/>
  <c r="D37" i="5"/>
  <c r="B38" i="5"/>
  <c r="B59" i="5"/>
  <c r="C38" i="5"/>
  <c r="D38" i="5"/>
  <c r="B39" i="5"/>
  <c r="C39" i="5"/>
  <c r="D39" i="5"/>
  <c r="B40" i="5"/>
  <c r="C40" i="5"/>
  <c r="D40" i="5"/>
  <c r="D61" i="5"/>
  <c r="B41" i="5"/>
  <c r="C41" i="5"/>
  <c r="C62" i="5"/>
  <c r="D41" i="5"/>
  <c r="D62" i="5"/>
  <c r="B42" i="5"/>
  <c r="B63" i="5"/>
  <c r="C42" i="5"/>
  <c r="D42" i="5"/>
  <c r="B43" i="5"/>
  <c r="B64" i="5"/>
  <c r="C43" i="5"/>
  <c r="D43" i="5"/>
  <c r="D64" i="5"/>
  <c r="B53" i="5"/>
  <c r="B54" i="5"/>
  <c r="D55" i="5"/>
  <c r="C56" i="5"/>
  <c r="B57" i="5"/>
  <c r="D58" i="5"/>
  <c r="D59" i="5"/>
  <c r="B60" i="5"/>
  <c r="C60" i="5"/>
  <c r="D60" i="5"/>
  <c r="B61" i="5"/>
  <c r="B62" i="5"/>
  <c r="D63" i="5"/>
  <c r="C64" i="5"/>
  <c r="D37" i="18"/>
  <c r="F37" i="18"/>
  <c r="D37" i="19"/>
  <c r="D30" i="21"/>
  <c r="E30" i="21"/>
  <c r="O23" i="20"/>
  <c r="A62" i="5"/>
  <c r="A63" i="5"/>
  <c r="A64" i="5"/>
  <c r="A54" i="5"/>
  <c r="A55" i="5"/>
  <c r="A56" i="5"/>
  <c r="A57" i="5"/>
  <c r="A58" i="5"/>
  <c r="A59" i="5"/>
  <c r="A60" i="5"/>
  <c r="A61" i="5"/>
  <c r="A53" i="5"/>
  <c r="D8" i="5"/>
  <c r="D49" i="5"/>
  <c r="C8" i="5"/>
  <c r="C49" i="5"/>
  <c r="B8" i="5"/>
  <c r="B49" i="5"/>
  <c r="A40" i="5"/>
  <c r="A39" i="5"/>
  <c r="A38" i="5"/>
  <c r="A37" i="5"/>
  <c r="A36" i="5"/>
  <c r="A35" i="5"/>
  <c r="A34" i="5"/>
  <c r="A33" i="5"/>
  <c r="A32" i="5"/>
  <c r="B44" i="5"/>
  <c r="C28" i="5"/>
  <c r="A41" i="5"/>
  <c r="A42" i="5"/>
  <c r="A43" i="5"/>
  <c r="D9" i="5"/>
  <c r="C9" i="5"/>
  <c r="B9" i="5"/>
  <c r="C23" i="5"/>
  <c r="D23" i="5"/>
  <c r="B23" i="5"/>
  <c r="B48" i="23"/>
  <c r="B55" i="23"/>
  <c r="B54" i="23"/>
  <c r="B53" i="23"/>
  <c r="B49" i="23"/>
  <c r="B46" i="23"/>
  <c r="B42" i="23"/>
  <c r="B27" i="23"/>
  <c r="K14" i="23"/>
  <c r="H14" i="23"/>
  <c r="E14" i="23"/>
  <c r="K4" i="17"/>
  <c r="C4" i="17"/>
  <c r="B39" i="16"/>
  <c r="B38" i="16"/>
  <c r="B37" i="16"/>
  <c r="B36" i="16"/>
  <c r="B35" i="16"/>
  <c r="B34" i="16"/>
  <c r="B30" i="16"/>
  <c r="B28" i="16"/>
  <c r="B27" i="16"/>
  <c r="B21" i="16"/>
  <c r="B8" i="16"/>
  <c r="B17" i="16"/>
  <c r="B7" i="16"/>
  <c r="B16" i="16"/>
  <c r="N4" i="16"/>
  <c r="M4" i="16"/>
  <c r="L4" i="16"/>
  <c r="K4" i="16"/>
  <c r="J4" i="16"/>
  <c r="I4" i="16"/>
  <c r="H4" i="16"/>
  <c r="G4" i="16"/>
  <c r="F4" i="16"/>
  <c r="E4" i="16"/>
  <c r="D4" i="16"/>
  <c r="C4" i="16"/>
  <c r="M4" i="20"/>
  <c r="E4" i="20"/>
  <c r="B40" i="21"/>
  <c r="B39" i="21"/>
  <c r="B38" i="21"/>
  <c r="B37" i="21"/>
  <c r="B36" i="21"/>
  <c r="B35" i="21"/>
  <c r="B34" i="21"/>
  <c r="B30" i="21"/>
  <c r="B28" i="21"/>
  <c r="B27" i="21"/>
  <c r="B21" i="21"/>
  <c r="B8" i="21"/>
  <c r="B17" i="21"/>
  <c r="B7" i="21"/>
  <c r="B16" i="21"/>
  <c r="N4" i="21"/>
  <c r="M4" i="21"/>
  <c r="L4" i="21"/>
  <c r="K4" i="21"/>
  <c r="J4" i="21"/>
  <c r="I4" i="21"/>
  <c r="H4" i="21"/>
  <c r="G4" i="21"/>
  <c r="F4" i="21"/>
  <c r="E4" i="21"/>
  <c r="D4" i="21"/>
  <c r="C4" i="21"/>
  <c r="B28" i="5"/>
  <c r="D28" i="5"/>
  <c r="B65" i="5"/>
  <c r="D44" i="5"/>
  <c r="A1" i="19"/>
  <c r="C40" i="1"/>
  <c r="C12" i="13"/>
  <c r="E12" i="13"/>
  <c r="D11" i="18"/>
  <c r="F11" i="18"/>
  <c r="D11" i="19"/>
  <c r="F11" i="19"/>
  <c r="J11" i="10"/>
  <c r="A1" i="22"/>
  <c r="A1" i="6"/>
  <c r="B15" i="8"/>
  <c r="B12" i="20"/>
  <c r="B25" i="20"/>
  <c r="B10" i="9"/>
  <c r="B16" i="8"/>
  <c r="B13" i="20"/>
  <c r="B26" i="20"/>
  <c r="B11" i="9"/>
  <c r="C35" i="4"/>
  <c r="D35" i="4"/>
  <c r="F37" i="19"/>
  <c r="J35" i="10"/>
  <c r="H35" i="10"/>
  <c r="F18" i="19"/>
  <c r="J18" i="10"/>
  <c r="H18" i="10"/>
  <c r="F16" i="19"/>
  <c r="J16" i="10"/>
  <c r="H16" i="10"/>
  <c r="F20" i="19"/>
  <c r="J20" i="10"/>
  <c r="H20" i="10"/>
  <c r="F12" i="19"/>
  <c r="J12" i="10"/>
  <c r="H12" i="10"/>
  <c r="F17" i="19"/>
  <c r="J17" i="10"/>
  <c r="H17" i="10"/>
  <c r="F19" i="19"/>
  <c r="J19" i="10"/>
  <c r="H19" i="10"/>
  <c r="A1" i="20"/>
  <c r="A1" i="23"/>
  <c r="A1" i="2"/>
  <c r="A1" i="8"/>
  <c r="A1" i="9"/>
  <c r="M13" i="17"/>
  <c r="K13" i="17"/>
  <c r="I13" i="17"/>
  <c r="G13" i="17"/>
  <c r="E13" i="17"/>
  <c r="C13" i="17"/>
  <c r="L13" i="17"/>
  <c r="H13" i="17"/>
  <c r="D13" i="17"/>
  <c r="N13" i="17"/>
  <c r="J13" i="17"/>
  <c r="F13" i="17"/>
  <c r="M13" i="20"/>
  <c r="K13" i="20"/>
  <c r="I13" i="20"/>
  <c r="G13" i="20"/>
  <c r="E13" i="20"/>
  <c r="C13" i="20"/>
  <c r="L13" i="20"/>
  <c r="H13" i="20"/>
  <c r="D13" i="20"/>
  <c r="N13" i="20"/>
  <c r="J13" i="20"/>
  <c r="F13" i="20"/>
  <c r="M14" i="17"/>
  <c r="K14" i="17"/>
  <c r="I14" i="17"/>
  <c r="G14" i="17"/>
  <c r="E14" i="17"/>
  <c r="C14" i="17"/>
  <c r="L14" i="17"/>
  <c r="H14" i="17"/>
  <c r="D14" i="17"/>
  <c r="N14" i="17"/>
  <c r="J14" i="17"/>
  <c r="F14" i="17"/>
  <c r="M14" i="20"/>
  <c r="K14" i="20"/>
  <c r="I14" i="20"/>
  <c r="G14" i="20"/>
  <c r="E14" i="20"/>
  <c r="C14" i="20"/>
  <c r="L14" i="20"/>
  <c r="H14" i="20"/>
  <c r="D14" i="20"/>
  <c r="N14" i="20"/>
  <c r="J14" i="20"/>
  <c r="F14" i="20"/>
  <c r="M12" i="20"/>
  <c r="K12" i="20"/>
  <c r="I12" i="20"/>
  <c r="G12" i="20"/>
  <c r="E12" i="20"/>
  <c r="C12" i="20"/>
  <c r="L12" i="20"/>
  <c r="H12" i="20"/>
  <c r="N12" i="20"/>
  <c r="F12" i="20"/>
  <c r="K12" i="17"/>
  <c r="I12" i="17"/>
  <c r="G12" i="17"/>
  <c r="C12" i="17"/>
  <c r="L12" i="17"/>
  <c r="H12" i="17"/>
  <c r="D12" i="17"/>
  <c r="N12" i="17"/>
  <c r="F12" i="17"/>
  <c r="M26" i="17"/>
  <c r="K26" i="17"/>
  <c r="I26" i="17"/>
  <c r="G26" i="17"/>
  <c r="E26" i="17"/>
  <c r="C26" i="17"/>
  <c r="L26" i="17"/>
  <c r="H26" i="17"/>
  <c r="D26" i="17"/>
  <c r="N26" i="17"/>
  <c r="J26" i="17"/>
  <c r="F26" i="17"/>
  <c r="M26" i="20"/>
  <c r="K26" i="20"/>
  <c r="I26" i="20"/>
  <c r="G26" i="20"/>
  <c r="E26" i="20"/>
  <c r="C26" i="20"/>
  <c r="N26" i="20"/>
  <c r="L26" i="20"/>
  <c r="J26" i="20"/>
  <c r="H26" i="20"/>
  <c r="F26" i="20"/>
  <c r="D26" i="20"/>
  <c r="M27" i="17"/>
  <c r="K27" i="17"/>
  <c r="I27" i="17"/>
  <c r="G27" i="17"/>
  <c r="E27" i="17"/>
  <c r="C27" i="17"/>
  <c r="L27" i="17"/>
  <c r="H27" i="17"/>
  <c r="D27" i="17"/>
  <c r="N27" i="17"/>
  <c r="J27" i="17"/>
  <c r="F27" i="17"/>
  <c r="M27" i="20"/>
  <c r="K27" i="20"/>
  <c r="I27" i="20"/>
  <c r="G27" i="20"/>
  <c r="E27" i="20"/>
  <c r="C27" i="20"/>
  <c r="N27" i="20"/>
  <c r="L27" i="20"/>
  <c r="J27" i="20"/>
  <c r="H27" i="20"/>
  <c r="F27" i="20"/>
  <c r="D27" i="20"/>
  <c r="G23" i="9"/>
  <c r="K23" i="9"/>
  <c r="D23" i="9"/>
  <c r="H23" i="9"/>
  <c r="L23" i="9"/>
  <c r="E23" i="9"/>
  <c r="I23" i="9"/>
  <c r="M23" i="9"/>
  <c r="F23" i="9"/>
  <c r="J23" i="9"/>
  <c r="N23" i="9"/>
  <c r="F21" i="10"/>
  <c r="D21" i="18"/>
  <c r="D22" i="18"/>
  <c r="I4" i="20"/>
  <c r="G4" i="17"/>
  <c r="B11" i="23"/>
  <c r="B17" i="23"/>
  <c r="A1" i="21"/>
  <c r="C4" i="20"/>
  <c r="G4" i="20"/>
  <c r="K4" i="20"/>
  <c r="A1" i="16"/>
  <c r="A1" i="17"/>
  <c r="E4" i="17"/>
  <c r="I4" i="17"/>
  <c r="M4" i="17"/>
  <c r="A1" i="18"/>
  <c r="A1" i="5"/>
  <c r="D30" i="16"/>
  <c r="E30" i="16"/>
  <c r="F30" i="16"/>
  <c r="G30" i="16"/>
  <c r="H30" i="16"/>
  <c r="I30" i="16"/>
  <c r="J30" i="16"/>
  <c r="K30" i="16"/>
  <c r="L30" i="16"/>
  <c r="M30" i="16"/>
  <c r="N30" i="16"/>
  <c r="O30" i="16"/>
  <c r="A1" i="3"/>
  <c r="A1" i="7"/>
  <c r="A1" i="11"/>
  <c r="D37" i="10"/>
  <c r="D32" i="10"/>
  <c r="D39" i="10"/>
  <c r="D22" i="10"/>
  <c r="B12" i="23"/>
  <c r="B18" i="23"/>
  <c r="O36" i="16"/>
  <c r="O7" i="8"/>
  <c r="D12" i="23"/>
  <c r="D13" i="10"/>
  <c r="D26" i="10"/>
  <c r="D4" i="20"/>
  <c r="F4" i="20"/>
  <c r="H4" i="20"/>
  <c r="J4" i="20"/>
  <c r="L4" i="20"/>
  <c r="N4" i="20"/>
  <c r="D4" i="17"/>
  <c r="F4" i="17"/>
  <c r="H4" i="17"/>
  <c r="J4" i="17"/>
  <c r="L4" i="17"/>
  <c r="N4" i="17"/>
  <c r="B13" i="23"/>
  <c r="B19" i="23"/>
  <c r="B6" i="2"/>
  <c r="B8" i="2"/>
  <c r="J45" i="23"/>
  <c r="O21" i="16"/>
  <c r="O12" i="16"/>
  <c r="C44" i="5"/>
  <c r="D65" i="5"/>
  <c r="J13" i="23"/>
  <c r="C23" i="9"/>
  <c r="F30" i="21"/>
  <c r="G30" i="21"/>
  <c r="H30" i="21"/>
  <c r="I30" i="21"/>
  <c r="J30" i="21"/>
  <c r="K30" i="21"/>
  <c r="L30" i="21"/>
  <c r="M30" i="21"/>
  <c r="N30" i="21"/>
  <c r="G43" i="23"/>
  <c r="J44" i="23"/>
  <c r="D32" i="19"/>
  <c r="H30" i="10"/>
  <c r="J30" i="10"/>
  <c r="G47" i="23"/>
  <c r="G39" i="23"/>
  <c r="G45" i="23"/>
  <c r="G40" i="23"/>
  <c r="C63" i="5"/>
  <c r="C61" i="5"/>
  <c r="C59" i="5"/>
  <c r="C57" i="5"/>
  <c r="C55" i="5"/>
  <c r="C53" i="5"/>
  <c r="D10" i="19"/>
  <c r="C51" i="4"/>
  <c r="D51" i="4"/>
  <c r="D22" i="9"/>
  <c r="C19" i="4"/>
  <c r="D19" i="4"/>
  <c r="D13" i="23"/>
  <c r="O6" i="8"/>
  <c r="D11" i="23"/>
  <c r="O29" i="8"/>
  <c r="D29" i="23"/>
  <c r="D46" i="23"/>
  <c r="D42" i="23"/>
  <c r="O38" i="8"/>
  <c r="D38" i="23"/>
  <c r="D28" i="23"/>
  <c r="D47" i="23"/>
  <c r="D43" i="23"/>
  <c r="D39" i="23"/>
  <c r="O35" i="8"/>
  <c r="D35" i="23"/>
  <c r="M18" i="20"/>
  <c r="O23" i="9"/>
  <c r="H11" i="10"/>
  <c r="O40" i="21"/>
  <c r="O39" i="8"/>
  <c r="D48" i="23"/>
  <c r="O40" i="16"/>
  <c r="B12" i="17"/>
  <c r="B25" i="17"/>
  <c r="B22" i="9"/>
  <c r="B13" i="17"/>
  <c r="B26" i="17"/>
  <c r="B23" i="9"/>
  <c r="O27" i="20"/>
  <c r="S24" i="9"/>
  <c r="O27" i="17"/>
  <c r="Q24" i="9"/>
  <c r="O14" i="20"/>
  <c r="S12" i="9"/>
  <c r="O14" i="17"/>
  <c r="Q12" i="9"/>
  <c r="O26" i="20"/>
  <c r="S23" i="9"/>
  <c r="O26" i="17"/>
  <c r="Q23" i="9"/>
  <c r="O13" i="20"/>
  <c r="S11" i="9"/>
  <c r="O13" i="17"/>
  <c r="Q11" i="9"/>
  <c r="M18" i="17"/>
  <c r="I18" i="17"/>
  <c r="K18" i="17"/>
  <c r="K19" i="17"/>
  <c r="J12" i="17"/>
  <c r="F18" i="17"/>
  <c r="E12" i="17"/>
  <c r="N18" i="17"/>
  <c r="M12" i="17"/>
  <c r="L18" i="20"/>
  <c r="J12" i="20"/>
  <c r="D12" i="20"/>
  <c r="O12" i="20"/>
  <c r="S10" i="9"/>
  <c r="G35" i="23"/>
  <c r="R35" i="8"/>
  <c r="F10" i="19"/>
  <c r="J48" i="23"/>
  <c r="U39" i="8"/>
  <c r="G29" i="23"/>
  <c r="F22" i="10"/>
  <c r="F21" i="18"/>
  <c r="O7" i="16"/>
  <c r="G11" i="23"/>
  <c r="G18" i="20"/>
  <c r="K25" i="17"/>
  <c r="L25" i="17"/>
  <c r="H25" i="17"/>
  <c r="D25" i="17"/>
  <c r="J25" i="17"/>
  <c r="F22" i="9"/>
  <c r="J22" i="9"/>
  <c r="N22" i="9"/>
  <c r="G22" i="9"/>
  <c r="K22" i="9"/>
  <c r="L22" i="9"/>
  <c r="I22" i="9"/>
  <c r="M22" i="9"/>
  <c r="D24" i="9"/>
  <c r="H24" i="9"/>
  <c r="L24" i="9"/>
  <c r="E24" i="9"/>
  <c r="I24" i="9"/>
  <c r="M24" i="9"/>
  <c r="C24" i="9"/>
  <c r="F24" i="9"/>
  <c r="J24" i="9"/>
  <c r="N24" i="9"/>
  <c r="G24" i="9"/>
  <c r="K24" i="9"/>
  <c r="G13" i="23"/>
  <c r="R11" i="8"/>
  <c r="M25" i="20"/>
  <c r="K25" i="20"/>
  <c r="I25" i="20"/>
  <c r="G25" i="20"/>
  <c r="E25" i="20"/>
  <c r="C25" i="20"/>
  <c r="N25" i="20"/>
  <c r="L25" i="20"/>
  <c r="J25" i="20"/>
  <c r="H25" i="20"/>
  <c r="F25" i="20"/>
  <c r="D25" i="20"/>
  <c r="G19" i="23"/>
  <c r="R20" i="8"/>
  <c r="O18" i="21"/>
  <c r="U17" i="8"/>
  <c r="O18" i="16"/>
  <c r="R17" i="8"/>
  <c r="O9" i="21"/>
  <c r="U8" i="8"/>
  <c r="O9" i="16"/>
  <c r="R8" i="8"/>
  <c r="C41" i="13"/>
  <c r="E41" i="13"/>
  <c r="O30" i="21"/>
  <c r="B14" i="2"/>
  <c r="E11" i="13"/>
  <c r="B19" i="2"/>
  <c r="G44" i="23"/>
  <c r="G41" i="23"/>
  <c r="O38" i="16"/>
  <c r="J39" i="23"/>
  <c r="O34" i="21"/>
  <c r="J41" i="23"/>
  <c r="O36" i="21"/>
  <c r="J43" i="23"/>
  <c r="J47" i="23"/>
  <c r="O38" i="21"/>
  <c r="O17" i="16"/>
  <c r="O16" i="8"/>
  <c r="D18" i="23"/>
  <c r="O37" i="21"/>
  <c r="O39" i="21"/>
  <c r="J40" i="23"/>
  <c r="J42" i="23"/>
  <c r="J46" i="23"/>
  <c r="B13" i="2"/>
  <c r="F16" i="9"/>
  <c r="J16" i="9"/>
  <c r="J17" i="9"/>
  <c r="L16" i="9"/>
  <c r="D18" i="17"/>
  <c r="C16" i="22"/>
  <c r="C18" i="17"/>
  <c r="G18" i="17"/>
  <c r="E16" i="9"/>
  <c r="G16" i="9"/>
  <c r="I16" i="9"/>
  <c r="K16" i="9"/>
  <c r="M16" i="9"/>
  <c r="C31" i="16"/>
  <c r="O7" i="21"/>
  <c r="O8" i="21"/>
  <c r="C65" i="5"/>
  <c r="O21" i="21"/>
  <c r="O17" i="21"/>
  <c r="N16" i="9"/>
  <c r="H16" i="9"/>
  <c r="D16" i="9"/>
  <c r="F32" i="19"/>
  <c r="D41" i="23"/>
  <c r="O37" i="8"/>
  <c r="D37" i="23"/>
  <c r="D45" i="23"/>
  <c r="O8" i="16"/>
  <c r="O37" i="16"/>
  <c r="O39" i="16"/>
  <c r="G42" i="23"/>
  <c r="G46" i="23"/>
  <c r="J18" i="17"/>
  <c r="C18" i="20"/>
  <c r="H24" i="21"/>
  <c r="K24" i="21"/>
  <c r="N18" i="20"/>
  <c r="H18" i="17"/>
  <c r="L24" i="16"/>
  <c r="E18" i="17"/>
  <c r="L23" i="8"/>
  <c r="F23" i="8"/>
  <c r="K23" i="8"/>
  <c r="H24" i="16"/>
  <c r="K24" i="16"/>
  <c r="R6" i="8"/>
  <c r="R39" i="8"/>
  <c r="G48" i="23"/>
  <c r="F18" i="20"/>
  <c r="O12" i="17"/>
  <c r="Q10" i="9"/>
  <c r="K18" i="20"/>
  <c r="K19" i="20"/>
  <c r="O24" i="9"/>
  <c r="L18" i="17"/>
  <c r="H18" i="20"/>
  <c r="H19" i="20"/>
  <c r="I18" i="20"/>
  <c r="I19" i="20"/>
  <c r="J24" i="16"/>
  <c r="D24" i="16"/>
  <c r="J18" i="20"/>
  <c r="J19" i="20"/>
  <c r="F24" i="16"/>
  <c r="F25" i="17"/>
  <c r="N24" i="16"/>
  <c r="N25" i="17"/>
  <c r="C24" i="16"/>
  <c r="C25" i="17"/>
  <c r="G24" i="16"/>
  <c r="G25" i="17"/>
  <c r="O25" i="20"/>
  <c r="S22" i="9"/>
  <c r="E24" i="16"/>
  <c r="E25" i="17"/>
  <c r="I24" i="16"/>
  <c r="I25" i="17"/>
  <c r="M24" i="16"/>
  <c r="M25" i="17"/>
  <c r="E23" i="8"/>
  <c r="E22" i="9"/>
  <c r="H23" i="8"/>
  <c r="H22" i="9"/>
  <c r="B47" i="1"/>
  <c r="G38" i="23"/>
  <c r="R38" i="8"/>
  <c r="J38" i="23"/>
  <c r="U38" i="8"/>
  <c r="J37" i="23"/>
  <c r="U37" i="8"/>
  <c r="J33" i="23"/>
  <c r="U33" i="8"/>
  <c r="G37" i="23"/>
  <c r="R37" i="8"/>
  <c r="G26" i="23"/>
  <c r="J28" i="23"/>
  <c r="G36" i="23"/>
  <c r="R36" i="8"/>
  <c r="J36" i="23"/>
  <c r="U36" i="8"/>
  <c r="J35" i="23"/>
  <c r="U35" i="8"/>
  <c r="J29" i="23"/>
  <c r="G28" i="23"/>
  <c r="J25" i="23"/>
  <c r="F22" i="18"/>
  <c r="D21" i="19"/>
  <c r="H21" i="10"/>
  <c r="J18" i="23"/>
  <c r="U16" i="8"/>
  <c r="J11" i="23"/>
  <c r="U6" i="8"/>
  <c r="G18" i="23"/>
  <c r="R16" i="8"/>
  <c r="O17" i="8"/>
  <c r="G12" i="23"/>
  <c r="R7" i="8"/>
  <c r="J19" i="23"/>
  <c r="U20" i="8"/>
  <c r="J12" i="23"/>
  <c r="U7" i="8"/>
  <c r="N19" i="20"/>
  <c r="F19" i="20"/>
  <c r="D19" i="17"/>
  <c r="G19" i="17"/>
  <c r="M19" i="17"/>
  <c r="F24" i="21"/>
  <c r="I24" i="21"/>
  <c r="D24" i="21"/>
  <c r="B23" i="2"/>
  <c r="I19" i="17"/>
  <c r="G17" i="9"/>
  <c r="M17" i="9"/>
  <c r="L17" i="9"/>
  <c r="F17" i="9"/>
  <c r="E18" i="20"/>
  <c r="E19" i="20"/>
  <c r="L24" i="21"/>
  <c r="E19" i="17"/>
  <c r="O16" i="9"/>
  <c r="G24" i="21"/>
  <c r="H17" i="9"/>
  <c r="G19" i="20"/>
  <c r="I17" i="9"/>
  <c r="H19" i="17"/>
  <c r="D23" i="8"/>
  <c r="F19" i="17"/>
  <c r="N17" i="9"/>
  <c r="E17" i="9"/>
  <c r="O35" i="16"/>
  <c r="O15" i="8"/>
  <c r="D17" i="23"/>
  <c r="C17" i="9"/>
  <c r="D31" i="16"/>
  <c r="G14" i="23"/>
  <c r="E28" i="9"/>
  <c r="D14" i="23"/>
  <c r="C31" i="21"/>
  <c r="C31" i="17"/>
  <c r="D31" i="17"/>
  <c r="E31" i="17"/>
  <c r="F31" i="17"/>
  <c r="G31" i="17"/>
  <c r="H31" i="17"/>
  <c r="I31" i="17"/>
  <c r="J31" i="17"/>
  <c r="K31" i="17"/>
  <c r="L31" i="17"/>
  <c r="M31" i="17"/>
  <c r="N31" i="17"/>
  <c r="O16" i="21"/>
  <c r="O16" i="16"/>
  <c r="L19" i="17"/>
  <c r="D17" i="9"/>
  <c r="J19" i="17"/>
  <c r="K17" i="9"/>
  <c r="I23" i="8"/>
  <c r="N24" i="21"/>
  <c r="J24" i="21"/>
  <c r="C19" i="17"/>
  <c r="L19" i="20"/>
  <c r="G23" i="8"/>
  <c r="O20" i="8"/>
  <c r="D19" i="23"/>
  <c r="J23" i="8"/>
  <c r="N19" i="17"/>
  <c r="E24" i="21"/>
  <c r="M24" i="21"/>
  <c r="M19" i="20"/>
  <c r="O18" i="17"/>
  <c r="Q16" i="9"/>
  <c r="C31" i="9"/>
  <c r="C34" i="17"/>
  <c r="C34" i="20"/>
  <c r="D16" i="22"/>
  <c r="O22" i="9"/>
  <c r="O25" i="17"/>
  <c r="Q22" i="9"/>
  <c r="G34" i="23"/>
  <c r="R34" i="8"/>
  <c r="F21" i="19"/>
  <c r="D22" i="19"/>
  <c r="H22" i="10"/>
  <c r="J17" i="23"/>
  <c r="U15" i="8"/>
  <c r="G17" i="23"/>
  <c r="R15" i="8"/>
  <c r="E23" i="22"/>
  <c r="C19" i="20"/>
  <c r="N23" i="8"/>
  <c r="D33" i="2"/>
  <c r="D26" i="2"/>
  <c r="B36" i="2"/>
  <c r="D18" i="20"/>
  <c r="O24" i="16"/>
  <c r="P24" i="16"/>
  <c r="M23" i="8"/>
  <c r="D31" i="21"/>
  <c r="C32" i="20"/>
  <c r="D29" i="22"/>
  <c r="E31" i="16"/>
  <c r="C31" i="20"/>
  <c r="D31" i="20"/>
  <c r="E31" i="20"/>
  <c r="F31" i="20"/>
  <c r="G31" i="20"/>
  <c r="H31" i="20"/>
  <c r="I31" i="20"/>
  <c r="J31" i="20"/>
  <c r="K31" i="20"/>
  <c r="L31" i="20"/>
  <c r="M31" i="20"/>
  <c r="N31" i="20"/>
  <c r="D32" i="20"/>
  <c r="D28" i="9"/>
  <c r="O17" i="9"/>
  <c r="C32" i="17"/>
  <c r="D32" i="17"/>
  <c r="O19" i="17"/>
  <c r="Q17" i="9"/>
  <c r="C24" i="21"/>
  <c r="D30" i="22"/>
  <c r="P22" i="16"/>
  <c r="H20" i="23"/>
  <c r="G20" i="23"/>
  <c r="D17" i="22"/>
  <c r="F22" i="19"/>
  <c r="J22" i="10"/>
  <c r="J21" i="10"/>
  <c r="E30" i="22"/>
  <c r="H22" i="23"/>
  <c r="S23" i="8"/>
  <c r="D18" i="22"/>
  <c r="R23" i="8"/>
  <c r="E16" i="22"/>
  <c r="J14" i="23"/>
  <c r="D19" i="20"/>
  <c r="O19" i="20"/>
  <c r="S17" i="9"/>
  <c r="O18" i="20"/>
  <c r="S16" i="9"/>
  <c r="E17" i="22"/>
  <c r="G22" i="23"/>
  <c r="C30" i="22"/>
  <c r="C17" i="22"/>
  <c r="O28" i="8"/>
  <c r="D27" i="23"/>
  <c r="F28" i="9"/>
  <c r="G54" i="23"/>
  <c r="J54" i="23"/>
  <c r="P21" i="8"/>
  <c r="C29" i="22"/>
  <c r="D20" i="23"/>
  <c r="F31" i="16"/>
  <c r="E31" i="21"/>
  <c r="E29" i="22"/>
  <c r="J20" i="23"/>
  <c r="P22" i="21"/>
  <c r="O24" i="21"/>
  <c r="O23" i="8"/>
  <c r="C18" i="22"/>
  <c r="E32" i="17"/>
  <c r="C37" i="13"/>
  <c r="E37" i="13"/>
  <c r="F9" i="10"/>
  <c r="C27" i="22"/>
  <c r="E32" i="20"/>
  <c r="D29" i="9"/>
  <c r="S21" i="8"/>
  <c r="E18" i="22"/>
  <c r="U23" i="8"/>
  <c r="K20" i="23"/>
  <c r="V21" i="8"/>
  <c r="O45" i="16"/>
  <c r="D54" i="23"/>
  <c r="C22" i="13"/>
  <c r="E22" i="13"/>
  <c r="C47" i="8"/>
  <c r="C49" i="8"/>
  <c r="C51" i="8"/>
  <c r="O44" i="8"/>
  <c r="F31" i="10"/>
  <c r="O45" i="21"/>
  <c r="G28" i="9"/>
  <c r="C28" i="22"/>
  <c r="D9" i="18"/>
  <c r="F9" i="18"/>
  <c r="D27" i="22"/>
  <c r="P23" i="8"/>
  <c r="D22" i="23"/>
  <c r="F31" i="21"/>
  <c r="B7" i="11"/>
  <c r="E20" i="23"/>
  <c r="F32" i="20"/>
  <c r="F32" i="17"/>
  <c r="P24" i="21"/>
  <c r="J22" i="23"/>
  <c r="E29" i="9"/>
  <c r="G31" i="16"/>
  <c r="J53" i="23"/>
  <c r="U44" i="8"/>
  <c r="K22" i="23"/>
  <c r="V23" i="8"/>
  <c r="G53" i="23"/>
  <c r="R44" i="8"/>
  <c r="D53" i="23"/>
  <c r="D33" i="18"/>
  <c r="F33" i="18"/>
  <c r="D31" i="9"/>
  <c r="E31" i="9"/>
  <c r="F31" i="9"/>
  <c r="G31" i="9"/>
  <c r="H31" i="9"/>
  <c r="I31" i="9"/>
  <c r="J31" i="9"/>
  <c r="K31" i="9"/>
  <c r="L31" i="9"/>
  <c r="M31" i="9"/>
  <c r="N31" i="9"/>
  <c r="D34" i="17"/>
  <c r="E34" i="17"/>
  <c r="F34" i="17"/>
  <c r="G34" i="17"/>
  <c r="H34" i="17"/>
  <c r="I34" i="17"/>
  <c r="J34" i="17"/>
  <c r="K34" i="17"/>
  <c r="L34" i="17"/>
  <c r="M34" i="17"/>
  <c r="N34" i="17"/>
  <c r="D34" i="20"/>
  <c r="E34" i="20"/>
  <c r="F34" i="20"/>
  <c r="G34" i="20"/>
  <c r="H34" i="20"/>
  <c r="I34" i="20"/>
  <c r="J34" i="20"/>
  <c r="K34" i="20"/>
  <c r="L34" i="20"/>
  <c r="M34" i="20"/>
  <c r="N34" i="20"/>
  <c r="H31" i="16"/>
  <c r="C30" i="9"/>
  <c r="G31" i="21"/>
  <c r="B8" i="11"/>
  <c r="B12" i="11"/>
  <c r="C26" i="13"/>
  <c r="E26" i="13"/>
  <c r="E22" i="23"/>
  <c r="F29" i="9"/>
  <c r="H28" i="9"/>
  <c r="D28" i="22"/>
  <c r="D9" i="19"/>
  <c r="D33" i="19"/>
  <c r="F33" i="19"/>
  <c r="F9" i="19"/>
  <c r="J9" i="10"/>
  <c r="H9" i="10"/>
  <c r="O31" i="9"/>
  <c r="B9" i="11"/>
  <c r="O34" i="20"/>
  <c r="O34" i="17"/>
  <c r="H31" i="21"/>
  <c r="G32" i="20"/>
  <c r="G32" i="17"/>
  <c r="G29" i="9"/>
  <c r="I31" i="16"/>
  <c r="O33" i="8"/>
  <c r="I28" i="9"/>
  <c r="H32" i="20"/>
  <c r="H32" i="17"/>
  <c r="C32" i="9"/>
  <c r="J31" i="10"/>
  <c r="H31" i="10"/>
  <c r="E27" i="22"/>
  <c r="E28" i="22"/>
  <c r="I32" i="17"/>
  <c r="I32" i="20"/>
  <c r="C29" i="13"/>
  <c r="E29" i="13"/>
  <c r="D33" i="23"/>
  <c r="J31" i="16"/>
  <c r="I31" i="21"/>
  <c r="C35" i="9"/>
  <c r="C40" i="9"/>
  <c r="H29" i="9"/>
  <c r="J28" i="9"/>
  <c r="J31" i="21"/>
  <c r="K31" i="16"/>
  <c r="J32" i="20"/>
  <c r="J32" i="17"/>
  <c r="O26" i="8"/>
  <c r="C23" i="22"/>
  <c r="K28" i="9"/>
  <c r="I29" i="9"/>
  <c r="G25" i="23"/>
  <c r="D23" i="22"/>
  <c r="K31" i="21"/>
  <c r="O35" i="21"/>
  <c r="C27" i="13"/>
  <c r="D25" i="23"/>
  <c r="K32" i="17"/>
  <c r="K32" i="20"/>
  <c r="L31" i="16"/>
  <c r="J29" i="9"/>
  <c r="L28" i="9"/>
  <c r="O34" i="16"/>
  <c r="D6" i="9"/>
  <c r="G33" i="23"/>
  <c r="R33" i="8"/>
  <c r="J34" i="23"/>
  <c r="U34" i="8"/>
  <c r="J26" i="23"/>
  <c r="M31" i="16"/>
  <c r="L32" i="20"/>
  <c r="L32" i="17"/>
  <c r="E27" i="13"/>
  <c r="L31" i="21"/>
  <c r="O27" i="8"/>
  <c r="D26" i="23"/>
  <c r="O34" i="8"/>
  <c r="D34" i="23"/>
  <c r="M28" i="9"/>
  <c r="K29" i="9"/>
  <c r="M31" i="21"/>
  <c r="M32" i="17"/>
  <c r="M32" i="20"/>
  <c r="S30" i="8"/>
  <c r="N31" i="16"/>
  <c r="L29" i="9"/>
  <c r="N28" i="9"/>
  <c r="G27" i="23"/>
  <c r="O31" i="16"/>
  <c r="M29" i="9"/>
  <c r="P30" i="8"/>
  <c r="E30" i="23"/>
  <c r="D30" i="23"/>
  <c r="O28" i="9"/>
  <c r="O41" i="21"/>
  <c r="O41" i="16"/>
  <c r="N31" i="21"/>
  <c r="V30" i="8"/>
  <c r="O40" i="8"/>
  <c r="D47" i="8"/>
  <c r="G49" i="23"/>
  <c r="R40" i="8"/>
  <c r="J49" i="23"/>
  <c r="U40" i="8"/>
  <c r="J27" i="23"/>
  <c r="F24" i="10"/>
  <c r="D24" i="18"/>
  <c r="F24" i="18"/>
  <c r="D24" i="19"/>
  <c r="D49" i="23"/>
  <c r="O31" i="21"/>
  <c r="P31" i="16"/>
  <c r="G30" i="23"/>
  <c r="O31" i="17"/>
  <c r="Q28" i="9"/>
  <c r="D49" i="8"/>
  <c r="D51" i="8"/>
  <c r="N29" i="9"/>
  <c r="C19" i="22"/>
  <c r="N32" i="17"/>
  <c r="O32" i="17"/>
  <c r="Q29" i="9"/>
  <c r="N32" i="20"/>
  <c r="O32" i="20"/>
  <c r="S29" i="9"/>
  <c r="D19" i="22"/>
  <c r="F24" i="19"/>
  <c r="J24" i="10"/>
  <c r="H24" i="10"/>
  <c r="H30" i="23"/>
  <c r="E19" i="22"/>
  <c r="P42" i="21"/>
  <c r="J50" i="23"/>
  <c r="P42" i="16"/>
  <c r="G50" i="23"/>
  <c r="O29" i="9"/>
  <c r="P31" i="21"/>
  <c r="J30" i="23"/>
  <c r="O31" i="20"/>
  <c r="S28" i="9"/>
  <c r="P41" i="8"/>
  <c r="E50" i="23"/>
  <c r="D50" i="23"/>
  <c r="D30" i="9"/>
  <c r="H50" i="23"/>
  <c r="S41" i="8"/>
  <c r="K50" i="23"/>
  <c r="V41" i="8"/>
  <c r="K30" i="23"/>
  <c r="D32" i="9"/>
  <c r="D35" i="9"/>
  <c r="D40" i="9"/>
  <c r="E6" i="9"/>
  <c r="E47" i="8"/>
  <c r="E49" i="8"/>
  <c r="E51" i="8"/>
  <c r="E30" i="9"/>
  <c r="E32" i="9"/>
  <c r="E35" i="9"/>
  <c r="E40" i="9"/>
  <c r="F6" i="9"/>
  <c r="F47" i="8"/>
  <c r="F49" i="8"/>
  <c r="F30" i="9"/>
  <c r="F51" i="8"/>
  <c r="F32" i="9"/>
  <c r="F35" i="9"/>
  <c r="F40" i="9"/>
  <c r="G6" i="9"/>
  <c r="G47" i="8"/>
  <c r="G49" i="8"/>
  <c r="G51" i="8"/>
  <c r="G30" i="9"/>
  <c r="G32" i="9"/>
  <c r="G35" i="9"/>
  <c r="G40" i="9"/>
  <c r="H6" i="9"/>
  <c r="H47" i="8"/>
  <c r="H49" i="8"/>
  <c r="H30" i="9"/>
  <c r="H32" i="9"/>
  <c r="H35" i="9"/>
  <c r="H40" i="9"/>
  <c r="H51" i="8"/>
  <c r="I6" i="9"/>
  <c r="I47" i="8"/>
  <c r="I49" i="8"/>
  <c r="I30" i="9"/>
  <c r="I32" i="9"/>
  <c r="I35" i="9"/>
  <c r="I40" i="9"/>
  <c r="I51" i="8"/>
  <c r="J6" i="9"/>
  <c r="J47" i="8"/>
  <c r="J49" i="8"/>
  <c r="J30" i="9"/>
  <c r="J32" i="9"/>
  <c r="J35" i="9"/>
  <c r="J40" i="9"/>
  <c r="J51" i="8"/>
  <c r="K6" i="9"/>
  <c r="K47" i="8"/>
  <c r="K49" i="8"/>
  <c r="K30" i="9"/>
  <c r="K32" i="9"/>
  <c r="K35" i="9"/>
  <c r="K40" i="9"/>
  <c r="K51" i="8"/>
  <c r="L6" i="9"/>
  <c r="L47" i="8"/>
  <c r="L49" i="8"/>
  <c r="L30" i="9"/>
  <c r="L32" i="9"/>
  <c r="L35" i="9"/>
  <c r="L40" i="9"/>
  <c r="L51" i="8"/>
  <c r="M6" i="9"/>
  <c r="M47" i="8"/>
  <c r="M49" i="8"/>
  <c r="M30" i="9"/>
  <c r="M32" i="9"/>
  <c r="M35" i="9"/>
  <c r="M40" i="9"/>
  <c r="M51" i="8"/>
  <c r="N6" i="9"/>
  <c r="D55" i="23"/>
  <c r="N47" i="8"/>
  <c r="N49" i="8"/>
  <c r="P45" i="8"/>
  <c r="E56" i="23"/>
  <c r="D56" i="23"/>
  <c r="B5" i="11"/>
  <c r="D58" i="23"/>
  <c r="N30" i="9"/>
  <c r="B11" i="11"/>
  <c r="B15" i="11"/>
  <c r="C47" i="13"/>
  <c r="E47" i="13"/>
  <c r="N51" i="8"/>
  <c r="D60" i="23"/>
  <c r="N32" i="9"/>
  <c r="O30" i="9"/>
  <c r="O51" i="8"/>
  <c r="C20" i="22"/>
  <c r="O32" i="9"/>
  <c r="N35" i="9"/>
  <c r="N40" i="9"/>
  <c r="C30" i="13"/>
  <c r="E30" i="13"/>
  <c r="F36" i="10"/>
  <c r="P51" i="8"/>
  <c r="D62" i="23"/>
  <c r="C28" i="13"/>
  <c r="E28" i="13"/>
  <c r="O40" i="9"/>
  <c r="Q6" i="9"/>
  <c r="C31" i="13"/>
  <c r="E31" i="13"/>
  <c r="E62" i="23"/>
  <c r="F37" i="10"/>
  <c r="D38" i="18"/>
  <c r="C35" i="13"/>
  <c r="C21" i="22"/>
  <c r="D39" i="18"/>
  <c r="F8" i="10"/>
  <c r="D8" i="18"/>
  <c r="F13" i="10"/>
  <c r="F26" i="10"/>
  <c r="E35" i="13"/>
  <c r="C36" i="13"/>
  <c r="E36" i="13"/>
  <c r="D34" i="18"/>
  <c r="D41" i="18"/>
  <c r="F32" i="10"/>
  <c r="C7" i="17"/>
  <c r="D13" i="18"/>
  <c r="D26" i="18"/>
  <c r="C22" i="22"/>
  <c r="C31" i="22"/>
  <c r="C11" i="22"/>
  <c r="F39" i="10"/>
  <c r="G42" i="10"/>
  <c r="C48" i="16"/>
  <c r="C43" i="13"/>
  <c r="E43" i="13"/>
  <c r="C7" i="22"/>
  <c r="C12" i="22"/>
  <c r="C6" i="22"/>
  <c r="C50" i="16"/>
  <c r="F42" i="10"/>
  <c r="C42" i="13"/>
  <c r="E42" i="13"/>
  <c r="C33" i="17"/>
  <c r="C52" i="16"/>
  <c r="C35" i="17"/>
  <c r="C38" i="17"/>
  <c r="C43" i="17"/>
  <c r="D7" i="17"/>
  <c r="D48" i="16"/>
  <c r="D50" i="16"/>
  <c r="D33" i="17"/>
  <c r="D52" i="16"/>
  <c r="D35" i="17"/>
  <c r="D38" i="17"/>
  <c r="D43" i="17"/>
  <c r="E7" i="17"/>
  <c r="E48" i="16"/>
  <c r="E50" i="16"/>
  <c r="E33" i="17"/>
  <c r="E52" i="16"/>
  <c r="E35" i="17"/>
  <c r="E38" i="17"/>
  <c r="E43" i="17"/>
  <c r="F7" i="17"/>
  <c r="F48" i="16"/>
  <c r="F50" i="16"/>
  <c r="F33" i="17"/>
  <c r="F52" i="16"/>
  <c r="F35" i="17"/>
  <c r="F38" i="17"/>
  <c r="F43" i="17"/>
  <c r="G7" i="17"/>
  <c r="G48" i="16"/>
  <c r="G50" i="16"/>
  <c r="G33" i="17"/>
  <c r="G52" i="16"/>
  <c r="G35" i="17"/>
  <c r="G38" i="17"/>
  <c r="G43" i="17"/>
  <c r="H7" i="17"/>
  <c r="H48" i="16"/>
  <c r="H50" i="16"/>
  <c r="H33" i="17"/>
  <c r="H35" i="17"/>
  <c r="H38" i="17"/>
  <c r="H43" i="17"/>
  <c r="H52" i="16"/>
  <c r="I48" i="16"/>
  <c r="I7" i="17"/>
  <c r="I50" i="16"/>
  <c r="I33" i="17"/>
  <c r="I35" i="17"/>
  <c r="I38" i="17"/>
  <c r="I43" i="17"/>
  <c r="I52" i="16"/>
  <c r="J48" i="16"/>
  <c r="J7" i="17"/>
  <c r="J50" i="16"/>
  <c r="J33" i="17"/>
  <c r="J35" i="17"/>
  <c r="J38" i="17"/>
  <c r="J43" i="17"/>
  <c r="J52" i="16"/>
  <c r="K48" i="16"/>
  <c r="K7" i="17"/>
  <c r="K50" i="16"/>
  <c r="K33" i="17"/>
  <c r="K35" i="17"/>
  <c r="K38" i="17"/>
  <c r="K43" i="17"/>
  <c r="K52" i="16"/>
  <c r="L7" i="17"/>
  <c r="L48" i="16"/>
  <c r="L50" i="16"/>
  <c r="L33" i="17"/>
  <c r="L35" i="17"/>
  <c r="L38" i="17"/>
  <c r="L43" i="17"/>
  <c r="L52" i="16"/>
  <c r="M48" i="16"/>
  <c r="M7" i="17"/>
  <c r="M50" i="16"/>
  <c r="M33" i="17"/>
  <c r="M35" i="17"/>
  <c r="M38" i="17"/>
  <c r="M43" i="17"/>
  <c r="M52" i="16"/>
  <c r="N7" i="17"/>
  <c r="G55" i="23"/>
  <c r="N48" i="16"/>
  <c r="Q31" i="9"/>
  <c r="N50" i="16"/>
  <c r="O48" i="16"/>
  <c r="G56" i="23"/>
  <c r="P46" i="16"/>
  <c r="R51" i="8"/>
  <c r="S51" i="8"/>
  <c r="H56" i="23"/>
  <c r="S45" i="8"/>
  <c r="G58" i="23"/>
  <c r="N33" i="17"/>
  <c r="O50" i="16"/>
  <c r="N52" i="16"/>
  <c r="G60" i="23"/>
  <c r="N35" i="17"/>
  <c r="O33" i="17"/>
  <c r="O52" i="16"/>
  <c r="D20" i="22"/>
  <c r="P52" i="16"/>
  <c r="G62" i="23"/>
  <c r="F38" i="18"/>
  <c r="O35" i="17"/>
  <c r="Q32" i="9"/>
  <c r="N38" i="17"/>
  <c r="N43" i="17"/>
  <c r="Q40" i="9"/>
  <c r="S6" i="9"/>
  <c r="H62" i="23"/>
  <c r="F39" i="18"/>
  <c r="D38" i="19"/>
  <c r="H36" i="10"/>
  <c r="H37" i="10"/>
  <c r="D21" i="22"/>
  <c r="D39" i="19"/>
  <c r="F8" i="18"/>
  <c r="F13" i="18"/>
  <c r="F26" i="18"/>
  <c r="D8" i="19"/>
  <c r="H8" i="10"/>
  <c r="D31" i="22"/>
  <c r="D22" i="22"/>
  <c r="D34" i="19"/>
  <c r="F34" i="18"/>
  <c r="D11" i="22"/>
  <c r="C7" i="20"/>
  <c r="D13" i="19"/>
  <c r="D26" i="19"/>
  <c r="H26" i="10"/>
  <c r="H13" i="10"/>
  <c r="D41" i="19"/>
  <c r="H39" i="10"/>
  <c r="H32" i="10"/>
  <c r="C48" i="21"/>
  <c r="D6" i="22"/>
  <c r="D12" i="22"/>
  <c r="D7" i="22"/>
  <c r="F41" i="18"/>
  <c r="G44" i="18"/>
  <c r="F44" i="18"/>
  <c r="I42" i="10"/>
  <c r="H42" i="10"/>
  <c r="C50" i="21"/>
  <c r="C52" i="21"/>
  <c r="C33" i="20"/>
  <c r="C35" i="20"/>
  <c r="C38" i="20"/>
  <c r="C43" i="20"/>
  <c r="D7" i="20"/>
  <c r="D48" i="21"/>
  <c r="D50" i="21"/>
  <c r="D52" i="21"/>
  <c r="D33" i="20"/>
  <c r="D35" i="20"/>
  <c r="D38" i="20"/>
  <c r="D43" i="20"/>
  <c r="E7" i="20"/>
  <c r="E48" i="21"/>
  <c r="E50" i="21"/>
  <c r="E33" i="20"/>
  <c r="E52" i="21"/>
  <c r="E35" i="20"/>
  <c r="E38" i="20"/>
  <c r="E43" i="20"/>
  <c r="F7" i="20"/>
  <c r="F48" i="21"/>
  <c r="F50" i="21"/>
  <c r="F52" i="21"/>
  <c r="F33" i="20"/>
  <c r="F35" i="20"/>
  <c r="F38" i="20"/>
  <c r="F43" i="20"/>
  <c r="G7" i="20"/>
  <c r="G48" i="21"/>
  <c r="G50" i="21"/>
  <c r="G33" i="20"/>
  <c r="G52" i="21"/>
  <c r="G35" i="20"/>
  <c r="G38" i="20"/>
  <c r="G43" i="20"/>
  <c r="H7" i="20"/>
  <c r="H48" i="21"/>
  <c r="H50" i="21"/>
  <c r="H33" i="20"/>
  <c r="H35" i="20"/>
  <c r="H38" i="20"/>
  <c r="H43" i="20"/>
  <c r="H52" i="21"/>
  <c r="I48" i="21"/>
  <c r="I7" i="20"/>
  <c r="I50" i="21"/>
  <c r="I33" i="20"/>
  <c r="I35" i="20"/>
  <c r="I38" i="20"/>
  <c r="I43" i="20"/>
  <c r="I52" i="21"/>
  <c r="J7" i="20"/>
  <c r="J48" i="21"/>
  <c r="J50" i="21"/>
  <c r="J33" i="20"/>
  <c r="J35" i="20"/>
  <c r="J38" i="20"/>
  <c r="J43" i="20"/>
  <c r="J52" i="21"/>
  <c r="K7" i="20"/>
  <c r="K48" i="21"/>
  <c r="K50" i="21"/>
  <c r="K33" i="20"/>
  <c r="K35" i="20"/>
  <c r="K38" i="20"/>
  <c r="K43" i="20"/>
  <c r="K52" i="21"/>
  <c r="L48" i="21"/>
  <c r="L7" i="20"/>
  <c r="L50" i="21"/>
  <c r="L33" i="20"/>
  <c r="L35" i="20"/>
  <c r="L38" i="20"/>
  <c r="L43" i="20"/>
  <c r="L52" i="21"/>
  <c r="M48" i="21"/>
  <c r="M7" i="20"/>
  <c r="M50" i="21"/>
  <c r="M33" i="20"/>
  <c r="M35" i="20"/>
  <c r="M38" i="20"/>
  <c r="M43" i="20"/>
  <c r="M52" i="21"/>
  <c r="N7" i="20"/>
  <c r="J55" i="23"/>
  <c r="N48" i="21"/>
  <c r="S32" i="9"/>
  <c r="N50" i="21"/>
  <c r="O48" i="21"/>
  <c r="P46" i="21"/>
  <c r="J56" i="23"/>
  <c r="U51" i="8"/>
  <c r="V51" i="8"/>
  <c r="K56" i="23"/>
  <c r="V45" i="8"/>
  <c r="J58" i="23"/>
  <c r="N33" i="20"/>
  <c r="O50" i="21"/>
  <c r="N52" i="21"/>
  <c r="J60" i="23"/>
  <c r="N35" i="20"/>
  <c r="O33" i="20"/>
  <c r="S30" i="9"/>
  <c r="O52" i="21"/>
  <c r="E20" i="22"/>
  <c r="O35" i="20"/>
  <c r="N38" i="20"/>
  <c r="N43" i="20"/>
  <c r="S40" i="9"/>
  <c r="P52" i="21"/>
  <c r="J62" i="23"/>
  <c r="F38" i="19"/>
  <c r="F39" i="19"/>
  <c r="E21" i="22"/>
  <c r="J36" i="10"/>
  <c r="J37" i="10"/>
  <c r="K62" i="23"/>
  <c r="F34" i="19"/>
  <c r="F8" i="19"/>
  <c r="F13" i="19"/>
  <c r="E6" i="22"/>
  <c r="J8" i="10"/>
  <c r="E11" i="22"/>
  <c r="J32" i="10"/>
  <c r="E7" i="22"/>
  <c r="F41" i="19"/>
  <c r="E12" i="22"/>
  <c r="F26" i="19"/>
  <c r="G44" i="19"/>
  <c r="F44" i="19"/>
  <c r="J13" i="10"/>
  <c r="J39" i="10"/>
  <c r="J26" i="10"/>
  <c r="K42" i="10"/>
  <c r="J42" i="10"/>
  <c r="E31" i="22"/>
  <c r="E22" i="22"/>
  <c r="B33" i="23"/>
</calcChain>
</file>

<file path=xl/comments1.xml><?xml version="1.0" encoding="utf-8"?>
<comments xmlns="http://schemas.openxmlformats.org/spreadsheetml/2006/main">
  <authors>
    <author>Jack B. Hess</author>
  </authors>
  <commentList>
    <comment ref="A13" authorId="0">
      <text>
        <r>
          <rPr>
            <b/>
            <sz val="8"/>
            <color indexed="81"/>
            <rFont val="Tahoma"/>
            <family val="2"/>
          </rPr>
          <t>Typical Unit Types may include:  products, services, dollars, or hours.</t>
        </r>
      </text>
    </comment>
    <comment ref="A14" authorId="0">
      <text>
        <r>
          <rPr>
            <b/>
            <sz val="8"/>
            <color indexed="81"/>
            <rFont val="Tahoma"/>
            <family val="2"/>
          </rPr>
          <t>At what price, on average, will you sell this product or service?</t>
        </r>
      </text>
    </comment>
    <comment ref="A17" authorId="0">
      <text>
        <r>
          <rPr>
            <b/>
            <sz val="8"/>
            <color indexed="81"/>
            <rFont val="Tahoma"/>
            <family val="2"/>
          </rPr>
          <t>Be sure to include payroll expenses and other associated labor costs in this labor amount.</t>
        </r>
      </text>
    </comment>
    <comment ref="A61" authorId="0">
      <text>
        <r>
          <rPr>
            <b/>
            <sz val="8"/>
            <color indexed="81"/>
            <rFont val="Tahoma"/>
            <family val="2"/>
          </rPr>
          <t>Typical Unit Types may include:  products, services, dollars, or hours.</t>
        </r>
      </text>
    </comment>
    <comment ref="A62" authorId="0">
      <text>
        <r>
          <rPr>
            <b/>
            <sz val="8"/>
            <color indexed="81"/>
            <rFont val="Tahoma"/>
            <family val="2"/>
          </rPr>
          <t>At what price, on average, will you sell this product or service?</t>
        </r>
      </text>
    </comment>
    <comment ref="A65" authorId="0">
      <text>
        <r>
          <rPr>
            <b/>
            <sz val="8"/>
            <color indexed="81"/>
            <rFont val="Tahoma"/>
            <family val="2"/>
          </rPr>
          <t>Be sure to include payroll expenses and other associated labor costs in this labor amount.</t>
        </r>
      </text>
    </comment>
    <comment ref="A77" authorId="0">
      <text>
        <r>
          <rPr>
            <b/>
            <sz val="8"/>
            <color indexed="81"/>
            <rFont val="Tahoma"/>
            <family val="2"/>
          </rPr>
          <t>Typical Unit Types may include:  products, services, dollars, or hours.</t>
        </r>
      </text>
    </comment>
    <comment ref="A78" authorId="0">
      <text>
        <r>
          <rPr>
            <b/>
            <sz val="8"/>
            <color indexed="81"/>
            <rFont val="Tahoma"/>
            <family val="2"/>
          </rPr>
          <t>At what price, on average, will you sell this product or service?</t>
        </r>
      </text>
    </comment>
    <comment ref="A81" authorId="0">
      <text>
        <r>
          <rPr>
            <b/>
            <sz val="8"/>
            <color indexed="81"/>
            <rFont val="Tahoma"/>
            <family val="2"/>
          </rPr>
          <t>Be sure to include payroll expenses and other associated labor costs in this labor amount.</t>
        </r>
      </text>
    </comment>
    <comment ref="A93" authorId="0">
      <text>
        <r>
          <rPr>
            <b/>
            <sz val="8"/>
            <color indexed="81"/>
            <rFont val="Tahoma"/>
            <family val="2"/>
          </rPr>
          <t>Typical Unit Types may include:  products, services, dollars, or hours.</t>
        </r>
      </text>
    </comment>
    <comment ref="A94" authorId="0">
      <text>
        <r>
          <rPr>
            <b/>
            <sz val="8"/>
            <color indexed="81"/>
            <rFont val="Tahoma"/>
            <family val="2"/>
          </rPr>
          <t>At what price, on average, will you sell this product or service?</t>
        </r>
      </text>
    </comment>
    <comment ref="A97" authorId="0">
      <text>
        <r>
          <rPr>
            <b/>
            <sz val="8"/>
            <color indexed="81"/>
            <rFont val="Tahoma"/>
            <family val="2"/>
          </rPr>
          <t>Be sure to include payroll expenses and other associated labor costs in this labor amount.</t>
        </r>
      </text>
    </comment>
  </commentList>
</comments>
</file>

<file path=xl/comments10.xml><?xml version="1.0" encoding="utf-8"?>
<comments xmlns="http://schemas.openxmlformats.org/spreadsheetml/2006/main">
  <authors>
    <author>Amber Fischvogt</author>
  </authors>
  <commentList>
    <comment ref="B6" authorId="0">
      <text>
        <r>
          <rPr>
            <b/>
            <sz val="8"/>
            <color indexed="81"/>
            <rFont val="Tahoma"/>
            <family val="2"/>
          </rPr>
          <t xml:space="preserve">An indication of a company's ability to meet short-term debt obligations.
</t>
        </r>
      </text>
    </comment>
    <comment ref="B7" authorId="0">
      <text>
        <r>
          <rPr>
            <b/>
            <sz val="8"/>
            <color indexed="81"/>
            <rFont val="Tahoma"/>
            <family val="2"/>
          </rPr>
          <t>The ratio between all assets quickly convertible into cash and current liabilitites. Measures a company's liquidity. Also called acid-test ratio.</t>
        </r>
      </text>
    </comment>
    <comment ref="B11" authorId="0">
      <text>
        <r>
          <rPr>
            <b/>
            <sz val="8"/>
            <color indexed="81"/>
            <rFont val="Tahoma"/>
            <family val="2"/>
          </rPr>
          <t>This ratio expresses the relationship between capital contibuted by creditors and that contirbuted by owners.</t>
        </r>
      </text>
    </comment>
    <comment ref="B12" authorId="0">
      <text>
        <r>
          <rPr>
            <b/>
            <sz val="8"/>
            <color indexed="81"/>
            <rFont val="Tahoma"/>
            <family val="2"/>
          </rPr>
          <t>This ratio indicates how well your cash flow covers debt and the capability of the business to take on additional debt.</t>
        </r>
      </text>
    </comment>
    <comment ref="B16" authorId="0">
      <text>
        <r>
          <rPr>
            <b/>
            <sz val="8"/>
            <color indexed="81"/>
            <rFont val="Tahoma"/>
            <family val="2"/>
          </rPr>
          <t>This ratio calculates the percentage of increase (or decrease) in sales between the current year and the previous year.</t>
        </r>
      </text>
    </comment>
    <comment ref="B17" authorId="0">
      <text>
        <r>
          <rPr>
            <b/>
            <sz val="8"/>
            <color indexed="81"/>
            <rFont val="Tahoma"/>
            <family val="2"/>
          </rPr>
          <t>The percentage of sales used to pay for the COGS (expenses which directly vary with sales) is expressed in this ratio.</t>
        </r>
      </text>
    </comment>
    <comment ref="B18" authorId="0">
      <text>
        <r>
          <rPr>
            <b/>
            <sz val="8"/>
            <color indexed="81"/>
            <rFont val="Tahoma"/>
            <family val="2"/>
          </rPr>
          <t>This ratio indicates how much profit is earned on your products without consideration of indirect costs, selling and administration costs.</t>
        </r>
      </text>
    </comment>
    <comment ref="B19" authorId="0">
      <text>
        <r>
          <rPr>
            <b/>
            <sz val="8"/>
            <color indexed="81"/>
            <rFont val="Tahoma"/>
            <family val="2"/>
          </rPr>
          <t>This ratio measures the percentage of selling, general and administrative costs to your amount of sales.</t>
        </r>
      </text>
    </comment>
    <comment ref="B20" authorId="0">
      <text>
        <r>
          <rPr>
            <b/>
            <sz val="8"/>
            <color indexed="81"/>
            <rFont val="Tahoma"/>
            <family val="2"/>
          </rPr>
          <t xml:space="preserve">Net profit margin shows how much profit comes from every dollar of sales.
</t>
        </r>
      </text>
    </comment>
    <comment ref="B21" authorId="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B22" authorId="0">
      <text>
        <r>
          <rPr>
            <b/>
            <sz val="8"/>
            <color indexed="81"/>
            <rFont val="Tahoma"/>
            <family val="2"/>
          </rPr>
          <t>This ratio measures how effectively assets are used to generate a return.</t>
        </r>
      </text>
    </comment>
    <comment ref="B23" authorId="0">
      <text>
        <r>
          <rPr>
            <b/>
            <sz val="8"/>
            <color indexed="81"/>
            <rFont val="Tahoma"/>
            <family val="2"/>
          </rPr>
          <t>This ratio measures the owner's compensation as a percantage of sales</t>
        </r>
        <r>
          <rPr>
            <sz val="8"/>
            <color indexed="81"/>
            <rFont val="Tahoma"/>
            <family val="2"/>
          </rPr>
          <t xml:space="preserve">
</t>
        </r>
      </text>
    </comment>
    <comment ref="B27" authorId="0">
      <text>
        <r>
          <rPr>
            <b/>
            <sz val="8"/>
            <color indexed="81"/>
            <rFont val="Tahoma"/>
            <family val="2"/>
          </rPr>
          <t>Days in receivable calculates the average number of days it takes to collect your account receivable (number of days of sales in receivables).</t>
        </r>
      </text>
    </comment>
    <comment ref="B28" authorId="0">
      <text>
        <r>
          <rPr>
            <b/>
            <sz val="8"/>
            <color indexed="81"/>
            <rFont val="Tahoma"/>
            <family val="2"/>
          </rPr>
          <t>This ratio tells you the number of times accounts receivable turnoer during the year.</t>
        </r>
      </text>
    </comment>
    <comment ref="B29" authorId="0">
      <text>
        <r>
          <rPr>
            <b/>
            <sz val="8"/>
            <color indexed="81"/>
            <rFont val="Tahoma"/>
            <family val="2"/>
          </rPr>
          <t>This ratio shows the average number of days it will take to sell your inventory.</t>
        </r>
      </text>
    </comment>
    <comment ref="B30" authorId="0">
      <text>
        <r>
          <rPr>
            <b/>
            <sz val="8"/>
            <color indexed="81"/>
            <rFont val="Tahoma"/>
            <family val="2"/>
          </rPr>
          <t>This ratio calculates the number of times inventory is turned over (or sold) during the year.</t>
        </r>
      </text>
    </comment>
    <comment ref="B31" authorId="0">
      <text>
        <r>
          <rPr>
            <b/>
            <sz val="8"/>
            <color indexed="81"/>
            <rFont val="Tahoma"/>
            <family val="2"/>
          </rPr>
          <t>This ratio indicates how efficiently your business generates sales on every dollar of assets.</t>
        </r>
      </text>
    </comment>
  </commentList>
</comments>
</file>

<file path=xl/comments11.xml><?xml version="1.0" encoding="utf-8"?>
<comments xmlns="http://schemas.openxmlformats.org/spreadsheetml/2006/main">
  <authors>
    <author>Jack B. Hess</author>
  </authors>
  <commentList>
    <comment ref="B24" authorId="0">
      <text>
        <r>
          <rPr>
            <b/>
            <sz val="8"/>
            <color indexed="81"/>
            <rFont val="Tahoma"/>
            <family val="2"/>
          </rPr>
          <t>Gross Margin:  income minus cost of sales.</t>
        </r>
      </text>
    </comment>
    <comment ref="B52" authorId="0">
      <text>
        <r>
          <rPr>
            <b/>
            <sz val="8"/>
            <color indexed="81"/>
            <rFont val="Tahoma"/>
            <family val="2"/>
          </rPr>
          <t xml:space="preserve">Also known as earnings or profit, net income is what it's really all about: making money. Thus, net income is probably the most closely watched item in a company's financial reports. Unfortunately, net income is subject to a good many judgments by both corporate managers and accountants, as well as various charges that exist largely on paper. Net income can also be swollen by earnings from discontinued operations, meaning net will be much lower next year. Because of the many issues surrounding net income, many investors prefer to focus on other measures of profit that remove some of the smoke and confusion generated by taxes, depreciation and other factors. Some like to look at cash flow or earnings before interest and taxes, and some even like to look at sales. </t>
        </r>
      </text>
    </comment>
  </commentList>
</comments>
</file>

<file path=xl/comments12.xml><?xml version="1.0" encoding="utf-8"?>
<comments xmlns="http://schemas.openxmlformats.org/spreadsheetml/2006/main">
  <authors>
    <author>Jack B. Hess</author>
  </authors>
  <commentList>
    <comment ref="B7" authorId="0">
      <text>
        <r>
          <rPr>
            <b/>
            <sz val="8"/>
            <color indexed="81"/>
            <rFont val="Tahoma"/>
            <family val="2"/>
          </rPr>
          <t>Beginning Cash Balance:  Is simply the ending balance for the previous month.  The first month is calculated from the required cash funds you indicated in the first step and added to any cash you already had if you are an existing business (as collected on the Current Balance Sheet)</t>
        </r>
      </text>
    </comment>
    <comment ref="B18" authorId="0">
      <text>
        <r>
          <rPr>
            <b/>
            <sz val="8"/>
            <color indexed="81"/>
            <rFont val="Tahoma"/>
            <family val="2"/>
          </rPr>
          <t>Amounts of money collected from previous periods as determined by your cash receipt information.</t>
        </r>
      </text>
    </comment>
    <comment ref="B32" authorId="0">
      <text>
        <r>
          <rPr>
            <b/>
            <sz val="8"/>
            <color indexed="81"/>
            <rFont val="Tahoma"/>
            <family val="2"/>
          </rPr>
          <t>Business Expenses are taken from your Income Statement.  Depreciation, since it is not a cash expense, is then subtracted out.</t>
        </r>
      </text>
    </comment>
    <comment ref="B38" authorId="0">
      <text>
        <r>
          <rPr>
            <b/>
            <sz val="8"/>
            <color indexed="81"/>
            <rFont val="Tahoma"/>
            <family val="2"/>
          </rPr>
          <t>Operating Cash Balance is calculated by taking the Beginning Cash Balance and adding any Cash Inflows and subtracting any Cash Outflows.</t>
        </r>
        <r>
          <rPr>
            <sz val="8"/>
            <color indexed="81"/>
            <rFont val="Tahoma"/>
            <family val="2"/>
          </rPr>
          <t xml:space="preserve">
</t>
        </r>
      </text>
    </comment>
    <comment ref="B43" authorId="0">
      <text>
        <r>
          <rPr>
            <b/>
            <sz val="8"/>
            <color indexed="81"/>
            <rFont val="Tahoma"/>
            <family val="2"/>
          </rPr>
          <t>Ending Cash Balance is calculated by taking the Beginning Cash Balance and adding any Cash Inflows, subtracting any Cash Outflows, and adding any Line of Credits draws.  This amount then becomes the Beginning Cash Balance for the next period.</t>
        </r>
        <r>
          <rPr>
            <sz val="8"/>
            <color indexed="81"/>
            <rFont val="Tahoma"/>
            <family val="2"/>
          </rPr>
          <t xml:space="preserve">
</t>
        </r>
      </text>
    </comment>
  </commentList>
</comments>
</file>

<file path=xl/comments13.xml><?xml version="1.0" encoding="utf-8"?>
<comments xmlns="http://schemas.openxmlformats.org/spreadsheetml/2006/main">
  <authors>
    <author>Jack B. Hess</author>
  </authors>
  <commentList>
    <comment ref="B8" authorId="0">
      <text>
        <r>
          <rPr>
            <b/>
            <sz val="8"/>
            <color indexed="81"/>
            <rFont val="Tahoma"/>
            <family val="2"/>
          </rPr>
          <t>This Cash Balance is taken directly from the Ending Balance of the Cash Flow Statement.</t>
        </r>
      </text>
    </comment>
    <comment ref="B9" authorId="0">
      <text>
        <r>
          <rPr>
            <b/>
            <sz val="8"/>
            <color indexed="81"/>
            <rFont val="Tahoma"/>
            <family val="2"/>
          </rPr>
          <t>Money owed to a business for goods or services purchased on credit. Most businesses extend credit; although restaurants, supermarkets and others are paid on the spot for the things they sell, businesses generally grant 30 days or more to pay. Thus, when a sale is made, a ""receivable"" is recorded in the assets column of the balance sheet. Receivable turnover is an important indicator of how effectively a firm is collecting on its receivables, and whether a cash crisis might be in the offing.</t>
        </r>
      </text>
    </comment>
    <comment ref="B24" authorId="0">
      <text>
        <r>
          <rPr>
            <b/>
            <sz val="8"/>
            <color indexed="81"/>
            <rFont val="Tahoma"/>
            <family val="2"/>
          </rPr>
          <t xml:space="preserve">A non-cash charge that reduces the value of fixed assets due to wear, age or obsolescence. This figure also includes amortization of leased property, intangibles, goodwill, and depletion. 
When a company buys a new machine, for instance, it must account for this item as an asset to be depreciated, or written down, over time, rather than accounting for this purchase as an expense akin to, say, payroll. Conservative companies depreciate things as quickly as possible, even though depreciation charges reduce reported net income, and savvy investors are on the lookout for firms that play fast and loose in this gray area (how fast should a motion picture be amortized, for instance?). On the other hand, depreciation has only a limited relationship to reality. Lots of perfectly good assets are fully depreciated, and some items that are depreciated may actually be gaining in value. Depreciation and amortization have the advantage of reducing net income for tax purposes, however.
</t>
        </r>
      </text>
    </comment>
    <comment ref="B32" authorId="0">
      <text>
        <r>
          <rPr>
            <b/>
            <sz val="8"/>
            <color indexed="81"/>
            <rFont val="Tahoma"/>
            <family val="2"/>
          </rPr>
          <t xml:space="preserve">A type of short-term debt, accounts payable are simply bills from suppliers for goods or services purchased on credit. They must be paid within 12 months. </t>
        </r>
      </text>
    </comment>
    <comment ref="B37" authorId="0">
      <text>
        <r>
          <rPr>
            <b/>
            <sz val="8"/>
            <color indexed="81"/>
            <rFont val="Tahoma"/>
            <family val="2"/>
          </rPr>
          <t xml:space="preserve">The difference between assets and liabilities, common stock equity is another way of saying net worth. It's what would belong to the company's owners -- the holders of its common stock -- after selling the assets and paying off the creditors. Literally, paid-in capital plus retained earnings. </t>
        </r>
      </text>
    </comment>
    <comment ref="B38" authorId="0">
      <text>
        <r>
          <rPr>
            <b/>
            <sz val="8"/>
            <color indexed="81"/>
            <rFont val="Tahoma"/>
            <family val="2"/>
          </rPr>
          <t>The portion of net income retained for reinvestment in the company rather than being paid in dividends to shareholders. But remember, retained earnings of, say, $10 million doesn't mean the company has $10 million sitting around in cash. Instead it means that over the years the company has held back $10 million in profits which, in all likelihood, it invested in new factories, trucks and so forth in furtherance of its business. So retained earnings are really just another stockholder claim on assets, rather than any specific asset in and of themselves.</t>
        </r>
      </text>
    </comment>
  </commentList>
</comments>
</file>

<file path=xl/comments14.xml><?xml version="1.0" encoding="utf-8"?>
<comments xmlns="http://schemas.openxmlformats.org/spreadsheetml/2006/main">
  <authors>
    <author>Jack B. Hess</author>
  </authors>
  <commentList>
    <comment ref="B24" authorId="0">
      <text>
        <r>
          <rPr>
            <b/>
            <sz val="8"/>
            <color indexed="81"/>
            <rFont val="Tahoma"/>
            <family val="2"/>
          </rPr>
          <t>Gross Margin:  income minus cost of sales.</t>
        </r>
      </text>
    </comment>
    <comment ref="B52" authorId="0">
      <text>
        <r>
          <rPr>
            <b/>
            <sz val="8"/>
            <color indexed="81"/>
            <rFont val="Tahoma"/>
            <family val="2"/>
          </rPr>
          <t xml:space="preserve">Also known as earnings or profit, net income is what it's really all about: making money. Thus, net income is probably the most closely watched item in a company's financial reports. Unfortunately, net income is subject to a good many judgments by both corporate managers and accountants, as well as various charges that exist largely on paper. Net income can also be swollen by earnings from discontinued operations, meaning net will be much lower next year. Because of the many issues surrounding net income, many investors prefer to focus on other measures of profit that remove some of the smoke and confusion generated by taxes, depreciation and other factors. Some like to look at cash flow or earnings before interest and taxes, and some even like to look at sales. </t>
        </r>
      </text>
    </comment>
    <comment ref="B56" authorId="0">
      <text>
        <r>
          <rPr>
            <b/>
            <sz val="8"/>
            <color indexed="81"/>
            <rFont val="Tahoma"/>
            <family val="2"/>
          </rPr>
          <t xml:space="preserve">Also known as earnings or profit, net income is what it's really all about: making money. Thus, net income is probably the most closely watched item in a company's financial reports. Unfortunately, net income is subject to a good many judgments by both corporate managers and accountants, as well as various charges that exist largely on paper. Net income can also be swollen by earnings from discontinued operations, meaning net will be much lower next year. Because of the many issues surrounding net income, many investors prefer to focus on other measures of profit that remove some of the smoke and confusion generated by taxes, depreciation and other factors. Some like to look at cash flow or earnings before interest and taxes, and some even like to look at sales. </t>
        </r>
      </text>
    </comment>
  </commentList>
</comments>
</file>

<file path=xl/comments15.xml><?xml version="1.0" encoding="utf-8"?>
<comments xmlns="http://schemas.openxmlformats.org/spreadsheetml/2006/main">
  <authors>
    <author>Jack B. Hess</author>
  </authors>
  <commentList>
    <comment ref="B7" authorId="0">
      <text>
        <r>
          <rPr>
            <b/>
            <sz val="8"/>
            <color indexed="81"/>
            <rFont val="Tahoma"/>
            <family val="2"/>
          </rPr>
          <t>Beginning Cash Balance:  Is simply the ending balance for the previous month.  The first month is calculated from the required cash funds you indicated in the first step and added to any cash you already had if you are an existing business (as collected on the Current Balance Sheet)</t>
        </r>
      </text>
    </comment>
    <comment ref="B18" authorId="0">
      <text>
        <r>
          <rPr>
            <b/>
            <sz val="8"/>
            <color indexed="81"/>
            <rFont val="Tahoma"/>
            <family val="2"/>
          </rPr>
          <t>Amounts of money collected from previous periods as determined by your cash receipt information.</t>
        </r>
      </text>
    </comment>
    <comment ref="B32" authorId="0">
      <text>
        <r>
          <rPr>
            <b/>
            <sz val="8"/>
            <color indexed="81"/>
            <rFont val="Tahoma"/>
            <family val="2"/>
          </rPr>
          <t>Business Expenses are taken from your Income Statement.  Depreciation, since it is not a cash expense, is then subtracted out.</t>
        </r>
      </text>
    </comment>
    <comment ref="B38" authorId="0">
      <text>
        <r>
          <rPr>
            <b/>
            <sz val="8"/>
            <color indexed="81"/>
            <rFont val="Tahoma"/>
            <family val="2"/>
          </rPr>
          <t>Operating Cash Balance is calculated by taking the Beginning Cash Balance and adding any Cash Inflows and subtracting any Cash Outflows.</t>
        </r>
        <r>
          <rPr>
            <sz val="8"/>
            <color indexed="81"/>
            <rFont val="Tahoma"/>
            <family val="2"/>
          </rPr>
          <t xml:space="preserve">
</t>
        </r>
      </text>
    </comment>
    <comment ref="B43" authorId="0">
      <text>
        <r>
          <rPr>
            <b/>
            <sz val="8"/>
            <color indexed="81"/>
            <rFont val="Tahoma"/>
            <family val="2"/>
          </rPr>
          <t>Ending Cash Balance is calculated by taking the Beginning Cash Balance and adding any Cash Inflows, subtracting any Cash Outflows, and adding any Line of Credits draws.  This amount then becomes the Beginning Cash Balance for the next period.</t>
        </r>
        <r>
          <rPr>
            <sz val="8"/>
            <color indexed="81"/>
            <rFont val="Tahoma"/>
            <family val="2"/>
          </rPr>
          <t xml:space="preserve">
</t>
        </r>
      </text>
    </comment>
  </commentList>
</comments>
</file>

<file path=xl/comments16.xml><?xml version="1.0" encoding="utf-8"?>
<comments xmlns="http://schemas.openxmlformats.org/spreadsheetml/2006/main">
  <authors>
    <author>Jack B. Hess</author>
  </authors>
  <commentList>
    <comment ref="B8" authorId="0">
      <text>
        <r>
          <rPr>
            <b/>
            <sz val="8"/>
            <color indexed="81"/>
            <rFont val="Tahoma"/>
            <family val="2"/>
          </rPr>
          <t>This Cash Balance is taken directly from the Ending Balance of the Cash Flow Statement.</t>
        </r>
      </text>
    </comment>
    <comment ref="B9" authorId="0">
      <text>
        <r>
          <rPr>
            <b/>
            <sz val="8"/>
            <color indexed="81"/>
            <rFont val="Tahoma"/>
            <family val="2"/>
          </rPr>
          <t>Money owed to a business for goods or services purchased on credit. Most businesses extend credit; although restaurants, supermarkets and others are paid on the spot for the things they sell, businesses generally grant 30 days or more to pay. Thus, when a sale is made, a ""receivable"" is recorded in the assets column of the balance sheet. Receivable turnover is an important indicator of how effectively a firm is collecting on its receivables, and whether a cash crisis might be in the offing.</t>
        </r>
      </text>
    </comment>
    <comment ref="B24" authorId="0">
      <text>
        <r>
          <rPr>
            <b/>
            <sz val="8"/>
            <color indexed="81"/>
            <rFont val="Tahoma"/>
            <family val="2"/>
          </rPr>
          <t xml:space="preserve">A non-cash charge that reduces the value of fixed assets due to wear, age or obsolescence. This figure also includes amortization of leased property, intangibles, goodwill, and depletion. 
When a company buys a new machine, for instance, it must account for this item as an asset to be depreciated, or written down, over time, rather than accounting for this purchase as an expense akin to, say, payroll. Conservative companies depreciate things as quickly as possible, even though depreciation charges reduce reported net income, and savvy investors are on the lookout for firms that play fast and loose in this gray area (how fast should a motion picture be amortized, for instance?). On the other hand, depreciation has only a limited relationship to reality. Lots of perfectly good assets are fully depreciated, and some items that are depreciated may actually be gaining in value. Depreciation and amortization have the advantage of reducing net income for tax purposes, however.
</t>
        </r>
      </text>
    </comment>
    <comment ref="B32" authorId="0">
      <text>
        <r>
          <rPr>
            <b/>
            <sz val="8"/>
            <color indexed="81"/>
            <rFont val="Tahoma"/>
            <family val="2"/>
          </rPr>
          <t xml:space="preserve">A type of short-term debt, accounts payable are simply bills from suppliers for goods or services purchased on credit. They must be paid within 12 months. </t>
        </r>
      </text>
    </comment>
    <comment ref="B37" authorId="0">
      <text>
        <r>
          <rPr>
            <b/>
            <sz val="8"/>
            <color indexed="81"/>
            <rFont val="Tahoma"/>
            <family val="2"/>
          </rPr>
          <t xml:space="preserve">The difference between assets and liabilities, common stock equity is another way of saying net worth. It's what would belong to the company's owners -- the holders of its common stock -- after selling the assets and paying off the creditors. Literally, paid-in capital plus retained earnings. </t>
        </r>
      </text>
    </comment>
    <comment ref="B38" authorId="0">
      <text>
        <r>
          <rPr>
            <b/>
            <sz val="8"/>
            <color indexed="81"/>
            <rFont val="Tahoma"/>
            <family val="2"/>
          </rPr>
          <t>The portion of net income retained for reinvestment in the company rather than being paid in dividends to shareholders. But remember, retained earnings of, say, $10 million doesn't mean the company has $10 million sitting around in cash. Instead it means that over the years the company has held back $10 million in profits which, in all likelihood, it invested in new factories, trucks and so forth in furtherance of its business. So retained earnings are really just another stockholder claim on assets, rather than any specific asset in and of themselves.</t>
        </r>
      </text>
    </comment>
  </commentList>
</comments>
</file>

<file path=xl/comments2.xml><?xml version="1.0" encoding="utf-8"?>
<comments xmlns="http://schemas.openxmlformats.org/spreadsheetml/2006/main">
  <authors>
    <author>Jack B. Hess</author>
    <author>Amber Fischvogt</author>
  </authors>
  <commentList>
    <comment ref="E3" authorId="0">
      <text>
        <r>
          <rPr>
            <b/>
            <sz val="8"/>
            <color indexed="81"/>
            <rFont val="Tahoma"/>
            <family val="2"/>
          </rPr>
          <t>A non-cash charge that reduces the value of fixed assets due to wear, age or obsolescence. This figure also includes amortization of any start-up expenses, leased property, intangibles, goodwill, and depletion. 
When a company buys a new machine, for instance, it must account for this item as an asset to be depreciated, or written down, over time, rather than accounting for this purchase as an expense akin to, say, payroll. Conservative companies depreciate things as quickly as possible, even though depreciation charges reduce reported net income, and savvy investors are on the lookout for firms that play fast and loose in this gray area (how fast should a motion picture be amortized, for instance?). On the other hand, depreciation has only a limited relationship to reality. Lots of perfectly good assets are fully depreciated, and some items that are depreciated may actually be gaining in value. Depreciation and amortization have the advantage of reducing net income for tax purposes, however.</t>
        </r>
      </text>
    </comment>
    <comment ref="B27" authorId="0">
      <text>
        <r>
          <rPr>
            <b/>
            <sz val="8"/>
            <color indexed="81"/>
            <rFont val="Tahoma"/>
            <family val="2"/>
          </rPr>
          <t>Working Capital:  A firm's working capital is the money it has available to meet current obligations (those due in less than a year).  Usually, it is a good idea to have about three months worth of fixed operating expenses on hand.  See the Monthly Budget Sheet which illustrates what fixed monthly expenses you may want to consider.</t>
        </r>
      </text>
    </comment>
    <comment ref="E28" authorId="1">
      <text>
        <r>
          <rPr>
            <b/>
            <sz val="8"/>
            <color indexed="81"/>
            <rFont val="Tahoma"/>
            <family val="2"/>
          </rPr>
          <t>This is the amortization of your required operating funds (less working capital and inventory) expensed over time.</t>
        </r>
      </text>
    </comment>
  </commentList>
</comments>
</file>

<file path=xl/comments3.xml><?xml version="1.0" encoding="utf-8"?>
<comments xmlns="http://schemas.openxmlformats.org/spreadsheetml/2006/main">
  <authors>
    <author>Jack B. Hess</author>
  </authors>
  <commentList>
    <comment ref="A2" authorId="0">
      <text>
        <r>
          <rPr>
            <b/>
            <sz val="8"/>
            <color indexed="81"/>
            <rFont val="Tahoma"/>
            <family val="2"/>
          </rPr>
          <t>These are the monies that the client and any other owners will bring to the table.  The goal is to determine how much money is still required in outside financing, what ownership stake or investment the owners will put forth, and what financing terms they are expecting.  Buildings and Real Estate from the previous step should be broken out so that different loan terms can be established.</t>
        </r>
        <r>
          <rPr>
            <sz val="8"/>
            <color indexed="81"/>
            <rFont val="Tahoma"/>
            <family val="2"/>
          </rPr>
          <t xml:space="preserve">
</t>
        </r>
      </text>
    </comment>
    <comment ref="B13" authorId="0">
      <text>
        <r>
          <rPr>
            <b/>
            <sz val="8"/>
            <color indexed="81"/>
            <rFont val="Tahoma"/>
            <family val="2"/>
          </rPr>
          <t>Most banks require about 20% down for all real estate.  Also, for most start-ups, they like to see anywhere from 10% to 20% of the total funds required to be put up by the owners.  Existing businesses are usually looked at on the basis of their debt to equity ratio which is essentially a ratio that measures how much they owe versus what they own.</t>
        </r>
      </text>
    </comment>
  </commentList>
</comments>
</file>

<file path=xl/comments4.xml><?xml version="1.0" encoding="utf-8"?>
<comments xmlns="http://schemas.openxmlformats.org/spreadsheetml/2006/main">
  <authors>
    <author>Jack B. Hess</author>
  </authors>
  <commentList>
    <comment ref="C5" authorId="0">
      <text>
        <r>
          <rPr>
            <b/>
            <sz val="8"/>
            <color indexed="81"/>
            <rFont val="Tahoma"/>
            <family val="2"/>
          </rPr>
          <t>This is the number of employees on which you would  have to pay unemployment insurance.  If you are a sole proprietor do not include yourself in this employee count.  If, on the other hand, you are a corporation as your legal structure, you would include yourself in this count.</t>
        </r>
      </text>
    </comment>
    <comment ref="B10" authorId="0">
      <text>
        <r>
          <rPr>
            <b/>
            <sz val="8"/>
            <color indexed="81"/>
            <rFont val="Tahoma"/>
            <family val="2"/>
          </rPr>
          <t>Social Security Tax is only calculated on the first $80,400 of each salary.  This threshold is known as the wage base limit and it changes each tax year.</t>
        </r>
      </text>
    </comment>
    <comment ref="B12" authorId="0">
      <text>
        <r>
          <rPr>
            <b/>
            <sz val="8"/>
            <color indexed="81"/>
            <rFont val="Tahoma"/>
            <family val="2"/>
          </rPr>
          <t xml:space="preserve">The FUTA tax rate is 6.2%. The tax applies to the first $7,000 you pay each employee as wages during the year. The $7,000 is the Federal wage base. Your state wage base may be different. Generally, you can take a credit against your FUTA tax for amounts you paid into state unemployment funds. This credit cannot be more than 5.4% of taxable wages. If you are entitled to the maximum 5.4% credit, the FUTA tax rate after the credit is .8%. 
</t>
        </r>
      </text>
    </comment>
    <comment ref="B13" authorId="0">
      <text>
        <r>
          <rPr>
            <b/>
            <sz val="8"/>
            <color indexed="81"/>
            <rFont val="Tahoma"/>
            <family val="2"/>
          </rPr>
          <t>State Unemployment Tax is calculated on the first $7,000 of wages for each employee.  This varies by state.  The tax rate is based on an "experience rating"  which is calculated on past history with the program.  Many start-up businesses begin around 2.7%.</t>
        </r>
      </text>
    </comment>
  </commentList>
</comments>
</file>

<file path=xl/comments5.xml><?xml version="1.0" encoding="utf-8"?>
<comments xmlns="http://schemas.openxmlformats.org/spreadsheetml/2006/main">
  <authors>
    <author>Jack B. Hess</author>
  </authors>
  <commentList>
    <comment ref="B10" authorId="0">
      <text>
        <r>
          <rPr>
            <b/>
            <sz val="8"/>
            <color indexed="81"/>
            <rFont val="Tahoma"/>
            <family val="2"/>
          </rPr>
          <t>Money owed to a business for goods or services purchased on credit. Most businesses extend credit; although restaurants, supermarkets and others are paid on the spot for the things they sell, businesses generally grant 30 days or more to pay. Thus, when a sale is made, a ""receivable"" is recorded in the assets column of the balance sheet. Receivable turnover is an important indicator of how effectively a firm is collecting on its receivables, and whether a cash crisis might be in the offing.</t>
        </r>
      </text>
    </comment>
    <comment ref="B20" authorId="0">
      <text>
        <r>
          <rPr>
            <b/>
            <sz val="8"/>
            <color indexed="81"/>
            <rFont val="Tahoma"/>
            <family val="2"/>
          </rPr>
          <t xml:space="preserve">A non-cash charge that reduces the value of fixed assets due to wear, age or obsolescence. This figure also includes amortization of leased property, intangibles, goodwill, and depletion. 
When a company buys a new machine, for instance, it must account for this item as an asset to be depreciated, or written down, over time, rather than accounting for this purchase as an expense akin to, say, payroll. Conservative companies depreciate things as quickly as possible, even though depreciation charges reduce reported net income, and savvy investors are on the lookout for firms that play fast and loose in this gray area (how fast should a motion picture be amortized, for instance?). On the other hand, depreciation has only a limited relationship to reality. Lots of perfectly good assets are fully depreciated, and some items that are depreciated may actually be gaining in value. Depreciation and amortization have the advantage of reducing net income for tax purposes, however.
</t>
        </r>
      </text>
    </comment>
    <comment ref="B27" authorId="0">
      <text>
        <r>
          <rPr>
            <b/>
            <sz val="8"/>
            <color indexed="81"/>
            <rFont val="Tahoma"/>
            <family val="2"/>
          </rPr>
          <t xml:space="preserve">A type of short-term debt, accounts payable are simply bills from suppliers for goods or services purchased on credit. They must be paid within 12 months. </t>
        </r>
      </text>
    </comment>
    <comment ref="B37" authorId="0">
      <text>
        <r>
          <rPr>
            <b/>
            <sz val="8"/>
            <color indexed="81"/>
            <rFont val="Tahoma"/>
            <family val="2"/>
          </rPr>
          <t xml:space="preserve">The difference between assets and liabilities, common stock equity is another way of saying net worth. It's what would belong to the company's owners -- the holders of its common stock -- after selling the assets and paying off the creditors. Literally, paid-in capital plus retained earnings. </t>
        </r>
      </text>
    </comment>
    <comment ref="B38" authorId="0">
      <text>
        <r>
          <rPr>
            <b/>
            <sz val="8"/>
            <color indexed="81"/>
            <rFont val="Tahoma"/>
            <family val="2"/>
          </rPr>
          <t>The portion of net income retained for reinvestment in the company rather than being paid in dividends to shareholders. But remember, retained earnings of, say, $10 million doesn't mean the company has $10 million sitting around in cash. Instead it means that over the years the company has held back $10 million in profits which, in all likelihood, it invested in new factories, trucks and so forth in furtherance of its business. So retained earnings are really just another stockholder claim on assets, rather than any specific asset in and of themselves.</t>
        </r>
      </text>
    </comment>
  </commentList>
</comments>
</file>

<file path=xl/comments6.xml><?xml version="1.0" encoding="utf-8"?>
<comments xmlns="http://schemas.openxmlformats.org/spreadsheetml/2006/main">
  <authors>
    <author>Jack B. Hess</author>
    <author>Haley</author>
  </authors>
  <commentList>
    <comment ref="B6" authorId="0">
      <text>
        <r>
          <rPr>
            <b/>
            <sz val="8"/>
            <color indexed="81"/>
            <rFont val="Tahoma"/>
            <family val="2"/>
          </rPr>
          <t>Beginning Cash Balance:  Is simply the ending balance for the previous month.  The first month is calculated from the required cash funds you indicated in the first step and added to any cash you already had if you are an existing business (as collected on the Current Balance Sheet)</t>
        </r>
      </text>
    </comment>
    <comment ref="O6" authorId="1">
      <text>
        <r>
          <rPr>
            <b/>
            <sz val="9"/>
            <color indexed="81"/>
            <rFont val="Tahoma"/>
            <family val="2"/>
          </rPr>
          <t xml:space="preserve">Austin Rice:
</t>
        </r>
        <r>
          <rPr>
            <sz val="9"/>
            <color indexed="81"/>
            <rFont val="Tahoma"/>
            <family val="2"/>
          </rPr>
          <t>'Beginning Cash Balance' total will equal the cash balance in 'Month 1' of the respective year.</t>
        </r>
      </text>
    </comment>
    <comment ref="Q6" authorId="1">
      <text>
        <r>
          <rPr>
            <b/>
            <sz val="9"/>
            <color indexed="81"/>
            <rFont val="Tahoma"/>
            <family val="2"/>
          </rPr>
          <t xml:space="preserve">Austin Rice:
</t>
        </r>
        <r>
          <rPr>
            <sz val="9"/>
            <color indexed="81"/>
            <rFont val="Tahoma"/>
            <family val="2"/>
          </rPr>
          <t>'Beginning Cash Balance' total will equal the cash balance in 'Month 1' of the respective year.</t>
        </r>
      </text>
    </comment>
    <comment ref="S6" authorId="1">
      <text>
        <r>
          <rPr>
            <b/>
            <sz val="9"/>
            <color indexed="81"/>
            <rFont val="Tahoma"/>
            <family val="2"/>
          </rPr>
          <t xml:space="preserve">Austin Rice:
</t>
        </r>
        <r>
          <rPr>
            <sz val="9"/>
            <color indexed="81"/>
            <rFont val="Tahoma"/>
            <family val="2"/>
          </rPr>
          <t>'Beginning Cash Balance' total will equal the cash balance in 'Month 1' of the respective year.</t>
        </r>
      </text>
    </comment>
    <comment ref="B16" authorId="0">
      <text>
        <r>
          <rPr>
            <b/>
            <sz val="8"/>
            <color indexed="81"/>
            <rFont val="Tahoma"/>
            <family val="2"/>
          </rPr>
          <t>Amounts of money collected from previous periods as determined by your cash receipt information.</t>
        </r>
      </text>
    </comment>
    <comment ref="B29" authorId="0">
      <text>
        <r>
          <rPr>
            <b/>
            <sz val="8"/>
            <color indexed="81"/>
            <rFont val="Tahoma"/>
            <family val="2"/>
          </rPr>
          <t>Business Expenses are taken from your Income Statement.  Depreciation, since it is not a cash expense, is then subtracted out.</t>
        </r>
      </text>
    </comment>
    <comment ref="B35" authorId="0">
      <text>
        <r>
          <rPr>
            <b/>
            <sz val="8"/>
            <color indexed="81"/>
            <rFont val="Tahoma"/>
            <family val="2"/>
          </rPr>
          <t>Operating Cash Balance is calculated by taking the Beginning Cash Balance and adding any Cash Inflows and subtracting any Cash Outflows.</t>
        </r>
        <r>
          <rPr>
            <sz val="8"/>
            <color indexed="81"/>
            <rFont val="Tahoma"/>
            <family val="2"/>
          </rPr>
          <t xml:space="preserve">
</t>
        </r>
      </text>
    </comment>
    <comment ref="B40" authorId="0">
      <text>
        <r>
          <rPr>
            <b/>
            <sz val="8"/>
            <color indexed="81"/>
            <rFont val="Tahoma"/>
            <family val="2"/>
          </rPr>
          <t>Ending Cash Balance is calculated by taking the Beginning Cash Balance and adding any Cash Inflows, subtracting any Cash Outflows, and adding any Line of Credits draws.  This amount then becomes the Beginning Cash Balance for the next period.</t>
        </r>
        <r>
          <rPr>
            <sz val="8"/>
            <color indexed="81"/>
            <rFont val="Tahoma"/>
            <family val="2"/>
          </rPr>
          <t xml:space="preserve">
</t>
        </r>
      </text>
    </comment>
    <comment ref="O40" authorId="1">
      <text>
        <r>
          <rPr>
            <b/>
            <sz val="9"/>
            <color indexed="81"/>
            <rFont val="Tahoma"/>
            <family val="2"/>
          </rPr>
          <t xml:space="preserve">Austin Rice:
</t>
        </r>
        <r>
          <rPr>
            <sz val="9"/>
            <color indexed="81"/>
            <rFont val="Tahoma"/>
            <family val="2"/>
          </rPr>
          <t>'Operating/Ending Cash Balance' total will equal the cash balance in 'Month 12' of the respective year.</t>
        </r>
      </text>
    </comment>
    <comment ref="Q40" authorId="1">
      <text>
        <r>
          <rPr>
            <b/>
            <sz val="9"/>
            <color indexed="81"/>
            <rFont val="Tahoma"/>
            <family val="2"/>
          </rPr>
          <t xml:space="preserve">Austin Rice:
</t>
        </r>
        <r>
          <rPr>
            <sz val="9"/>
            <color indexed="81"/>
            <rFont val="Tahoma"/>
            <family val="2"/>
          </rPr>
          <t xml:space="preserve">'Operating/Ending Cash Balance' total will equal the cash balance in 'Month 12' of the respective year.
</t>
        </r>
      </text>
    </comment>
    <comment ref="S40" authorId="1">
      <text>
        <r>
          <rPr>
            <b/>
            <sz val="9"/>
            <color indexed="81"/>
            <rFont val="Tahoma"/>
            <family val="2"/>
          </rPr>
          <t xml:space="preserve">Austin Rice:
</t>
        </r>
        <r>
          <rPr>
            <sz val="9"/>
            <color indexed="81"/>
            <rFont val="Tahoma"/>
            <family val="2"/>
          </rPr>
          <t>'Operating/Ending Cash Balance' total will equal the cash balance in 'Month 12' of the respective year.</t>
        </r>
      </text>
    </comment>
  </commentList>
</comments>
</file>

<file path=xl/comments7.xml><?xml version="1.0" encoding="utf-8"?>
<comments xmlns="http://schemas.openxmlformats.org/spreadsheetml/2006/main">
  <authors>
    <author>Jack B. Hess</author>
  </authors>
  <commentList>
    <comment ref="B23" authorId="0">
      <text>
        <r>
          <rPr>
            <b/>
            <sz val="8"/>
            <color indexed="81"/>
            <rFont val="Tahoma"/>
            <family val="2"/>
          </rPr>
          <t>Gross Margin:  income minus cost of sales.</t>
        </r>
      </text>
    </comment>
    <comment ref="B51" authorId="0">
      <text>
        <r>
          <rPr>
            <b/>
            <sz val="8"/>
            <color indexed="81"/>
            <rFont val="Tahoma"/>
            <family val="2"/>
          </rPr>
          <t xml:space="preserve">Also known as earnings or profit, net income is what it's really all about: making money. Thus, net income is probably the most closely watched item in a company's financial reports. Unfortunately, net income is subject to a good many judgments by both corporate managers and accountants, as well as various charges that exist largely on paper. Net income can also be swollen by earnings from discontinued operations, meaning net will be much lower next year. Because of the many issues surrounding net income, many investors prefer to focus on other measures of profit that remove some of the smoke and confusion generated by taxes, depreciation and other factors. Some like to look at cash flow or earnings before interest and taxes, and some even like to look at sales. </t>
        </r>
      </text>
    </comment>
  </commentList>
</comments>
</file>

<file path=xl/comments8.xml><?xml version="1.0" encoding="utf-8"?>
<comments xmlns="http://schemas.openxmlformats.org/spreadsheetml/2006/main">
  <authors>
    <author>Jack B. Hess</author>
  </authors>
  <commentList>
    <comment ref="B8" authorId="0">
      <text>
        <r>
          <rPr>
            <b/>
            <sz val="8"/>
            <color indexed="81"/>
            <rFont val="Tahoma"/>
            <family val="2"/>
          </rPr>
          <t>This Cash Balance is taken directly from the Ending Balance of the Cash Flow Statement.</t>
        </r>
      </text>
    </comment>
    <comment ref="B9" authorId="0">
      <text>
        <r>
          <rPr>
            <b/>
            <sz val="8"/>
            <color indexed="81"/>
            <rFont val="Tahoma"/>
            <family val="2"/>
          </rPr>
          <t>Money owed to a business for goods or services purchased on credit. Most businesses extend credit; although restaurants, supermarkets and others are paid on the spot for the things they sell, businesses generally grant 30 days or more to pay. Thus, when a sale is made, a ""receivable"" is recorded in the assets column of the balance sheet. Receivable turnover is an important indicator of how effectively a firm is collecting on its receivables, and whether a cash crisis might be in the offing.</t>
        </r>
      </text>
    </comment>
    <comment ref="B24" authorId="0">
      <text>
        <r>
          <rPr>
            <b/>
            <sz val="8"/>
            <color indexed="81"/>
            <rFont val="Tahoma"/>
            <family val="2"/>
          </rPr>
          <t xml:space="preserve">A non-cash charge that reduces the value of fixed assets due to wear, age or obsolescence. This figure also includes amortization of leased property, intangibles, goodwill, and depletion. 
When a company buys a new machine, for instance, it must account for this item as an asset to be depreciated, or written down, over time, rather than accounting for this purchase as an expense akin to, say, payroll. Conservative companies depreciate things as quickly as possible, even though depreciation charges reduce reported net income, and savvy investors are on the lookout for firms that play fast and loose in this gray area (how fast should a motion picture be amortized, for instance?). On the other hand, depreciation has only a limited relationship to reality. Lots of perfectly good assets are fully depreciated, and some items that are depreciated may actually be gaining in value. Depreciation and amortization have the advantage of reducing net income for tax purposes, however.
</t>
        </r>
      </text>
    </comment>
    <comment ref="B30" authorId="0">
      <text>
        <r>
          <rPr>
            <b/>
            <sz val="8"/>
            <color indexed="81"/>
            <rFont val="Tahoma"/>
            <family val="2"/>
          </rPr>
          <t xml:space="preserve">A type of short-term debt, accounts payable are simply bills from suppliers for goods or services purchased on credit. They must be paid within 12 months. </t>
        </r>
      </text>
    </comment>
    <comment ref="B35" authorId="0">
      <text>
        <r>
          <rPr>
            <b/>
            <sz val="8"/>
            <color indexed="81"/>
            <rFont val="Tahoma"/>
            <family val="2"/>
          </rPr>
          <t xml:space="preserve">The difference between assets and liabilities, common stock equity is another way of saying net worth. It's what would belong to the company's owners -- the holders of its common stock -- after selling the assets and paying off the creditors. Literally, paid-in capital plus retained earnings. </t>
        </r>
      </text>
    </comment>
    <comment ref="B36" authorId="0">
      <text>
        <r>
          <rPr>
            <b/>
            <sz val="8"/>
            <color indexed="81"/>
            <rFont val="Tahoma"/>
            <family val="2"/>
          </rPr>
          <t>The portion of net income retained for reinvestment in the company rather than being paid in dividends to shareholders. But remember, retained earnings of, say, $10 million doesn't mean the company has $10 million sitting around in cash. Instead it means that over the years the company has held back $10 million in profits which, in all likelihood, it invested in new factories, trucks and so forth in furtherance of its business. So retained earnings are really just another stockholder claim on assets, rather than any specific asset in and of themselves.</t>
        </r>
      </text>
    </comment>
  </commentList>
</comments>
</file>

<file path=xl/comments9.xml><?xml version="1.0" encoding="utf-8"?>
<comments xmlns="http://schemas.openxmlformats.org/spreadsheetml/2006/main">
  <authors>
    <author>Jack B. Hess</author>
  </authors>
  <commentList>
    <comment ref="B22" authorId="0">
      <text>
        <r>
          <rPr>
            <b/>
            <sz val="8"/>
            <color indexed="81"/>
            <rFont val="Tahoma"/>
            <family val="2"/>
          </rPr>
          <t>Gross Margin:  income minus cost of sales.</t>
        </r>
      </text>
    </comment>
    <comment ref="B62" authorId="0">
      <text>
        <r>
          <rPr>
            <b/>
            <sz val="8"/>
            <color indexed="81"/>
            <rFont val="Tahoma"/>
            <family val="2"/>
          </rPr>
          <t xml:space="preserve">Also known as earnings or profit, net income is what it's really all about: making money. Thus, net income is probably the most closely watched item in a company's financial reports. Unfortunately, net income is subject to a good many judgments by both corporate managers and accountants, as well as various charges that exist largely on paper. Net income can also be swollen by earnings from discontinued operations, meaning net will be much lower next year. Because of the many issues surrounding net income, many investors prefer to focus on other measures of profit that remove some of the smoke and confusion generated by taxes, depreciation and other factors. Some like to look at cash flow or earnings before interest and taxes, and some even like to look at sales. </t>
        </r>
      </text>
    </comment>
  </commentList>
</comments>
</file>

<file path=xl/sharedStrings.xml><?xml version="1.0" encoding="utf-8"?>
<sst xmlns="http://schemas.openxmlformats.org/spreadsheetml/2006/main" count="603" uniqueCount="296">
  <si>
    <t>Salaries and Wages</t>
  </si>
  <si>
    <t>Furniture and Fixtures</t>
  </si>
  <si>
    <t>Equipment</t>
  </si>
  <si>
    <t>Buildings</t>
  </si>
  <si>
    <t>Real Estate</t>
  </si>
  <si>
    <t>Total Funds Required</t>
  </si>
  <si>
    <t>Owner's Injection:</t>
  </si>
  <si>
    <t>Recommended Financing Structure:</t>
  </si>
  <si>
    <t xml:space="preserve">   -Commercial Loan</t>
  </si>
  <si>
    <t xml:space="preserve">   -Buildings and Real Estate Mortgage</t>
  </si>
  <si>
    <t xml:space="preserve">   -Interest Rate</t>
  </si>
  <si>
    <t xml:space="preserve">   -Commercial Mortgage</t>
  </si>
  <si>
    <t xml:space="preserve">   -Term in Months</t>
  </si>
  <si>
    <t xml:space="preserve">   -How much will the owner(s) put into the business?</t>
  </si>
  <si>
    <t xml:space="preserve">   -Recommended Minimum Level</t>
  </si>
  <si>
    <t xml:space="preserve">   -Owner's injection as a percent of the total</t>
  </si>
  <si>
    <t>Cross Checking:  Amount of Required Funds Not Accounted For:</t>
  </si>
  <si>
    <t>Total Salaries and Wages</t>
  </si>
  <si>
    <t>Monthly</t>
  </si>
  <si>
    <t>Annual</t>
  </si>
  <si>
    <t>Business Expenses</t>
  </si>
  <si>
    <t>Total Business Expenses</t>
  </si>
  <si>
    <t>Total Operating Expenses</t>
  </si>
  <si>
    <t>Dollars</t>
  </si>
  <si>
    <t>Percent</t>
  </si>
  <si>
    <t xml:space="preserve">   -Average Price per Unit</t>
  </si>
  <si>
    <t xml:space="preserve">   -Average Material Costs per Unit</t>
  </si>
  <si>
    <t xml:space="preserve">   -Average Labor Costs per Unit</t>
  </si>
  <si>
    <t xml:space="preserve">   -Total Product Costs per Unit</t>
  </si>
  <si>
    <t xml:space="preserve">   -Gross Margin per Unit</t>
  </si>
  <si>
    <t>Thinking about seasonality and business growth what are the forecasted unit sales for each category?</t>
  </si>
  <si>
    <t>Hours</t>
  </si>
  <si>
    <t xml:space="preserve">   -Type of Units</t>
  </si>
  <si>
    <t>Product / Service:</t>
  </si>
  <si>
    <t>Type of Units:</t>
  </si>
  <si>
    <t>Once a sale is made, what percent of the money do you collect during the following time periods?</t>
  </si>
  <si>
    <t>0 to 30 days</t>
  </si>
  <si>
    <t>31 to 60 days</t>
  </si>
  <si>
    <t>More than 60 days</t>
  </si>
  <si>
    <t>Depreciation</t>
  </si>
  <si>
    <t xml:space="preserve"> years</t>
  </si>
  <si>
    <t>Please list the value of your business assets in dollars:</t>
  </si>
  <si>
    <t xml:space="preserve">   -Cash</t>
  </si>
  <si>
    <t xml:space="preserve">   -Accounts Receivable</t>
  </si>
  <si>
    <t xml:space="preserve">   -Inventory</t>
  </si>
  <si>
    <t xml:space="preserve">   -Prepaid Expenses</t>
  </si>
  <si>
    <t xml:space="preserve">   -Other Current Assets</t>
  </si>
  <si>
    <t xml:space="preserve">   -Improvements</t>
  </si>
  <si>
    <t xml:space="preserve">   -Furniture and Fixtures</t>
  </si>
  <si>
    <t xml:space="preserve">   -Equipment</t>
  </si>
  <si>
    <t xml:space="preserve">   -Real Estate</t>
  </si>
  <si>
    <t xml:space="preserve">   -Buildings</t>
  </si>
  <si>
    <t xml:space="preserve">   -Other Fixed</t>
  </si>
  <si>
    <t>Total Assets</t>
  </si>
  <si>
    <t xml:space="preserve">   -Accounts Payable</t>
  </si>
  <si>
    <t xml:space="preserve">   -Notes Payable</t>
  </si>
  <si>
    <t xml:space="preserve">   -Mortgage Payable</t>
  </si>
  <si>
    <t xml:space="preserve">   -Other Liabilities</t>
  </si>
  <si>
    <t>Total Liabilities</t>
  </si>
  <si>
    <t xml:space="preserve">   -Common Stock</t>
  </si>
  <si>
    <t xml:space="preserve">   -Retained Earnings</t>
  </si>
  <si>
    <t>Total Owner's Equity</t>
  </si>
  <si>
    <t>Please list the value of your business liabilities:</t>
  </si>
  <si>
    <t xml:space="preserve">   -Accumulated Depreciation</t>
  </si>
  <si>
    <t>Liabilities (What you owe)</t>
  </si>
  <si>
    <t xml:space="preserve">Please list the </t>
  </si>
  <si>
    <t>Total Liabilities and Equity</t>
  </si>
  <si>
    <t>Cross Checking Balance:</t>
  </si>
  <si>
    <t>must be zero</t>
  </si>
  <si>
    <t>PROJECTED INCOME STATEMENT</t>
  </si>
  <si>
    <t>Totals</t>
  </si>
  <si>
    <t>%</t>
  </si>
  <si>
    <t>Total Income</t>
  </si>
  <si>
    <t>Cost of Sales</t>
  </si>
  <si>
    <t>Total Cost of Sales</t>
  </si>
  <si>
    <t>Gross Margin</t>
  </si>
  <si>
    <t>Owner's Compensation</t>
  </si>
  <si>
    <t>Less Interest Expense:</t>
  </si>
  <si>
    <t>Business Expenses:</t>
  </si>
  <si>
    <t>Salaries and Wages:</t>
  </si>
  <si>
    <t>Income:</t>
  </si>
  <si>
    <t>Cost of Sales:</t>
  </si>
  <si>
    <t>Salaries</t>
  </si>
  <si>
    <t>Social Security</t>
  </si>
  <si>
    <t>Medicare</t>
  </si>
  <si>
    <t>Federal Unemployment Tax</t>
  </si>
  <si>
    <t>State Unemployment Tax</t>
  </si>
  <si>
    <t>Worker's Compensation</t>
  </si>
  <si>
    <t>Employee Benefit Programs</t>
  </si>
  <si>
    <t>Payroll Taxes</t>
  </si>
  <si>
    <t>Commercial Loan</t>
  </si>
  <si>
    <t>Total Interest Expense</t>
  </si>
  <si>
    <t>Net Operating Profit</t>
  </si>
  <si>
    <t>PROJECTED CASH FLOW STATEMENT</t>
  </si>
  <si>
    <t>Beginning Cash Balance</t>
  </si>
  <si>
    <t>Cash Inflows</t>
  </si>
  <si>
    <t>Income from Sales</t>
  </si>
  <si>
    <t>Account Receivable</t>
  </si>
  <si>
    <t>Line of Credit Drawdowns</t>
  </si>
  <si>
    <t>Total Inflows</t>
  </si>
  <si>
    <t>Cash Outflows</t>
  </si>
  <si>
    <t>Loan Payments</t>
  </si>
  <si>
    <t>Total Cash Outflows</t>
  </si>
  <si>
    <t>Pro Forma Balance Sheet</t>
  </si>
  <si>
    <t>Base Period</t>
  </si>
  <si>
    <t>End of Year One</t>
  </si>
  <si>
    <t>Current Assets</t>
  </si>
  <si>
    <t>Cash</t>
  </si>
  <si>
    <t>Inventory</t>
  </si>
  <si>
    <t>Total Current Assets</t>
  </si>
  <si>
    <t>Fixed Assets</t>
  </si>
  <si>
    <t>Improvements</t>
  </si>
  <si>
    <t>Total Fixed Assets</t>
  </si>
  <si>
    <t>Less:  Accumulated Depreciation</t>
  </si>
  <si>
    <t>Liabilities and Owner's Equity</t>
  </si>
  <si>
    <t>Liabilities</t>
  </si>
  <si>
    <t>Owner's Equity</t>
  </si>
  <si>
    <t>Total Liabilities and Owner's Equity</t>
  </si>
  <si>
    <t>Assets</t>
  </si>
  <si>
    <t>Accounts Receivable</t>
  </si>
  <si>
    <t>Prepaid Expenses</t>
  </si>
  <si>
    <t>Other Current</t>
  </si>
  <si>
    <t>Other Fixed</t>
  </si>
  <si>
    <t>Accounts Payable</t>
  </si>
  <si>
    <t>Notes Payable</t>
  </si>
  <si>
    <t>Common Stock</t>
  </si>
  <si>
    <t>Retained Earnings</t>
  </si>
  <si>
    <t>Break-Even Analysis Statement</t>
  </si>
  <si>
    <t>Annual Fixed Costs:</t>
  </si>
  <si>
    <t>Cost of Sales as a Percent of Sales:</t>
  </si>
  <si>
    <t>Contribution Margin as a Percent of Sales:</t>
  </si>
  <si>
    <t>Break-Even Sales in Dollars:</t>
  </si>
  <si>
    <t>Break-Even Sales Calculation:</t>
  </si>
  <si>
    <t>Sources of Capital</t>
  </si>
  <si>
    <t>For the period ending on</t>
  </si>
  <si>
    <r>
      <t xml:space="preserve">Funds Required: </t>
    </r>
    <r>
      <rPr>
        <b/>
        <sz val="8"/>
        <rFont val="Arial"/>
        <family val="2"/>
      </rPr>
      <t>(from previous statement)</t>
    </r>
  </si>
  <si>
    <t>Outside Financing Required:</t>
  </si>
  <si>
    <t xml:space="preserve">   -Monthly Loan Payment Amount</t>
  </si>
  <si>
    <t>Total Monthly Loan Payments</t>
  </si>
  <si>
    <t>What are the direct costs for producing your products and services and what margins will you achieve?</t>
  </si>
  <si>
    <t>Current Balance Sheet  (Existing Business Only)</t>
  </si>
  <si>
    <t>Operating Cash Balance</t>
  </si>
  <si>
    <t>Cash Flow Statement</t>
  </si>
  <si>
    <t>Value</t>
  </si>
  <si>
    <t>Findings:</t>
  </si>
  <si>
    <t>Test Condition</t>
  </si>
  <si>
    <t>General Financing Assumptions:</t>
  </si>
  <si>
    <t>Loan Assumptions:</t>
  </si>
  <si>
    <t>Commercial Loan Interest Rate</t>
  </si>
  <si>
    <t>Commercial Loan Term in Months</t>
  </si>
  <si>
    <t>Financial Diagnostics</t>
  </si>
  <si>
    <t>Commercial Mortgage Interest Rate</t>
  </si>
  <si>
    <t>Commercial Mortgage Term in Months</t>
  </si>
  <si>
    <t>Income Statement:</t>
  </si>
  <si>
    <t>Owner's Compensation Lower Limit Check</t>
  </si>
  <si>
    <t>Owner's Compensation Upper Limit Check</t>
  </si>
  <si>
    <t>Owner's Injection into the Business</t>
  </si>
  <si>
    <t>Advertising Expense Levels as a Percent of Sales</t>
  </si>
  <si>
    <t>Cash Request as Percent of Total Required Funds</t>
  </si>
  <si>
    <t>Loan Payments as a Percent of Projected Sales</t>
  </si>
  <si>
    <t>Gross Margin as a Percent of Sales</t>
  </si>
  <si>
    <t>Profitability Levels</t>
  </si>
  <si>
    <t>Profitability as a Percent of Sales</t>
  </si>
  <si>
    <t>Desired Operating Cash Flow Levels</t>
  </si>
  <si>
    <t>Accounts Receivable Ratio to Sales</t>
  </si>
  <si>
    <t>Balance Sheet Statement</t>
  </si>
  <si>
    <t>Remember, no computer can tell whether your projections are truly well-constructed, only a human can do that.</t>
  </si>
  <si>
    <t>But these tests can at least look for values that are critically out of range.</t>
  </si>
  <si>
    <t>This sheet performs a few tests on your numbers to see if they seem within certain reasonable ranges.</t>
  </si>
  <si>
    <t>Debt to Equity Ratios</t>
  </si>
  <si>
    <t>Does the Base Period Balance Sheet Balance?</t>
  </si>
  <si>
    <t>Does the Final Balance Sheet Balance?</t>
  </si>
  <si>
    <t>Break-Even Levels</t>
  </si>
  <si>
    <t xml:space="preserve">   -Operating Capital</t>
  </si>
  <si>
    <t>Number of Fixed Salary Employees</t>
  </si>
  <si>
    <t>Wage Base Limit</t>
  </si>
  <si>
    <t>Cash Receipts and Disbursements</t>
  </si>
  <si>
    <t>YEAR 2 PROJECTED INCOME STATEMENT</t>
  </si>
  <si>
    <t>YEAR 2 PROJECTED CASH FLOW STATEMENT</t>
  </si>
  <si>
    <t>End of Year Two</t>
  </si>
  <si>
    <t>Year 2 Pro Forma Balance Sheet</t>
  </si>
  <si>
    <t>YEAR 3 PROJECTED INCOME STATEMENT</t>
  </si>
  <si>
    <t>YEAR 3 PROJECTED CASH FLOW STATEMENT</t>
  </si>
  <si>
    <t>End of Year Three</t>
  </si>
  <si>
    <t>Products</t>
  </si>
  <si>
    <t>Gross Margins</t>
  </si>
  <si>
    <t>Sales Forecast</t>
  </si>
  <si>
    <t>Year Two</t>
  </si>
  <si>
    <t>Year Three</t>
  </si>
  <si>
    <t xml:space="preserve">   -Year Two Price per Unit</t>
  </si>
  <si>
    <t xml:space="preserve">   -Year Two Total Costs per Unit</t>
  </si>
  <si>
    <t xml:space="preserve">   -Year Three Price per Unit</t>
  </si>
  <si>
    <t xml:space="preserve">   -Year Three Total Costs per Unit</t>
  </si>
  <si>
    <t>Total Unit Sales</t>
  </si>
  <si>
    <t>Salary and Wages Percent Change</t>
  </si>
  <si>
    <t>Business Expenses Percent Change</t>
  </si>
  <si>
    <t>Monthly Operating Budget</t>
  </si>
  <si>
    <t>Year 3 Pro Forma Balance Sheet</t>
  </si>
  <si>
    <t>Financial Ratios</t>
  </si>
  <si>
    <t>Year 1</t>
  </si>
  <si>
    <t>Year 2</t>
  </si>
  <si>
    <t>Year 3</t>
  </si>
  <si>
    <t>Liquidity</t>
  </si>
  <si>
    <t>Current Ratio</t>
  </si>
  <si>
    <t>Quick Ratio</t>
  </si>
  <si>
    <t>Safety</t>
  </si>
  <si>
    <t>Debt to Equity</t>
  </si>
  <si>
    <t>Debt Coverage Ratio</t>
  </si>
  <si>
    <t>Profitability</t>
  </si>
  <si>
    <t>Sales Growth</t>
  </si>
  <si>
    <t>COGS to Sales</t>
  </si>
  <si>
    <t>Gross Profit Margin</t>
  </si>
  <si>
    <t>SG&amp;A to Sales</t>
  </si>
  <si>
    <t>Net Profit Margin</t>
  </si>
  <si>
    <t>Return on Equity</t>
  </si>
  <si>
    <t>Return on Assets</t>
  </si>
  <si>
    <t>Owners Compensation to Sales</t>
  </si>
  <si>
    <t>Efficiency</t>
  </si>
  <si>
    <t>Days in Receivables</t>
  </si>
  <si>
    <t>Accounts Receivable Turnover</t>
  </si>
  <si>
    <t>Days in Inventory</t>
  </si>
  <si>
    <t>Inventory Turnover</t>
  </si>
  <si>
    <t>Sales to Total Assets</t>
  </si>
  <si>
    <t>Income Statements</t>
  </si>
  <si>
    <t>YEAR END SUMMARY</t>
  </si>
  <si>
    <t xml:space="preserve">   -Vehicles</t>
  </si>
  <si>
    <t xml:space="preserve">   -Leasehold Improvements</t>
  </si>
  <si>
    <t>Capital Purchases</t>
  </si>
  <si>
    <t>Assets  (Stuff you have)</t>
  </si>
  <si>
    <t>Owner's Equity  (What you own)</t>
  </si>
  <si>
    <r>
      <t>ENTER A:</t>
    </r>
    <r>
      <rPr>
        <b/>
        <sz val="9"/>
        <rFont val="Arial"/>
        <family val="2"/>
      </rPr>
      <t xml:space="preserve"> Year Two Percent Change</t>
    </r>
  </si>
  <si>
    <t>or ENTER B:</t>
  </si>
  <si>
    <r>
      <t>ENTER A:</t>
    </r>
    <r>
      <rPr>
        <b/>
        <sz val="9"/>
        <rFont val="Arial"/>
        <family val="2"/>
      </rPr>
      <t xml:space="preserve"> Year Three Percent Change</t>
    </r>
  </si>
  <si>
    <t>amort</t>
  </si>
  <si>
    <t>Month 1</t>
  </si>
  <si>
    <t>Month 2</t>
  </si>
  <si>
    <t>Month 3</t>
  </si>
  <si>
    <t>Month 4</t>
  </si>
  <si>
    <t>Month 5</t>
  </si>
  <si>
    <t>Month 6</t>
  </si>
  <si>
    <t>Month 7</t>
  </si>
  <si>
    <t>Month 8</t>
  </si>
  <si>
    <t>Month 9</t>
  </si>
  <si>
    <t>Month 10</t>
  </si>
  <si>
    <t>Month 11</t>
  </si>
  <si>
    <t>Month 12</t>
  </si>
  <si>
    <t>Product / Service 1</t>
  </si>
  <si>
    <t>Product / Service 2</t>
  </si>
  <si>
    <t>Product / Service 3</t>
  </si>
  <si>
    <t>Services</t>
  </si>
  <si>
    <t>Income Tax Assumptions:</t>
  </si>
  <si>
    <t>Effective Income Tax Rate:</t>
  </si>
  <si>
    <t>Less:  Income Taxes</t>
  </si>
  <si>
    <t>Net Profit (Loss)</t>
  </si>
  <si>
    <t>Income Taxes</t>
  </si>
  <si>
    <t>Net Opertating Profit</t>
  </si>
  <si>
    <t>Amortization</t>
  </si>
  <si>
    <t>Year 1 Totals</t>
  </si>
  <si>
    <t>Outside Investment</t>
  </si>
  <si>
    <t>Business Expense 1</t>
  </si>
  <si>
    <t>Business Expense 2</t>
  </si>
  <si>
    <t>Business Expense 3</t>
  </si>
  <si>
    <t>Business Expense 4</t>
  </si>
  <si>
    <t>Business Expense 5</t>
  </si>
  <si>
    <t>Business Expense 6</t>
  </si>
  <si>
    <t>Amortized Start-up Expenses</t>
  </si>
  <si>
    <t>Product / Service 4</t>
  </si>
  <si>
    <t>Product / Service 5</t>
  </si>
  <si>
    <t>Product / Service 6</t>
  </si>
  <si>
    <t>Year 2 Totals</t>
  </si>
  <si>
    <t>Year 3 Totals</t>
  </si>
  <si>
    <t>Operating/Ending Cash Balance</t>
  </si>
  <si>
    <t>Source of Estimate</t>
  </si>
  <si>
    <t>Company Name:</t>
  </si>
  <si>
    <t>Expense 1</t>
  </si>
  <si>
    <t>Expense 2</t>
  </si>
  <si>
    <t>Expense 3</t>
  </si>
  <si>
    <t>Expense 4</t>
  </si>
  <si>
    <t>Expense 5</t>
  </si>
  <si>
    <t>Expense 6</t>
  </si>
  <si>
    <t>Expenses</t>
  </si>
  <si>
    <t>Outside Equity Investment</t>
  </si>
  <si>
    <t xml:space="preserve">Start-up </t>
  </si>
  <si>
    <t xml:space="preserve">Total </t>
  </si>
  <si>
    <t>Start-up Capital</t>
  </si>
  <si>
    <t>Working Capital</t>
  </si>
  <si>
    <t>Yr 2 Salary and Wages Change</t>
  </si>
  <si>
    <t>Yr 2 Business Expenses Change</t>
  </si>
  <si>
    <t>Yr 3 Salary and Wages Change</t>
  </si>
  <si>
    <t>Yr 3 Business Expenses Change</t>
  </si>
  <si>
    <t xml:space="preserve">   -Taxes (Soc. Sec &amp; Medicare)</t>
  </si>
  <si>
    <t xml:space="preserve"> -Employee Benefits</t>
  </si>
  <si>
    <t>Units Sold</t>
  </si>
  <si>
    <t>Name</t>
  </si>
  <si>
    <t>Employee Salaries</t>
  </si>
  <si>
    <t>Break-Even # of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</si>
</sst>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_);_(* \(#,##0.0000\);_(* &quot;-&quot;??_);_(@_)"/>
    <numFmt numFmtId="167" formatCode="_(* #,##0.00000000000000000000000000_);_(* \(#,##0.00000000000000000000000000\);_(* &quot;-&quot;??_);_(@_)"/>
    <numFmt numFmtId="168" formatCode="0;[Red]0"/>
  </numFmts>
  <fonts count="30" x14ac:knownFonts="1">
    <font>
      <sz val="9"/>
      <name val="Arial"/>
    </font>
    <font>
      <sz val="9"/>
      <name val="Arial"/>
      <family val="2"/>
    </font>
    <font>
      <b/>
      <sz val="9"/>
      <name val="Arial"/>
      <family val="2"/>
    </font>
    <font>
      <sz val="8"/>
      <color indexed="81"/>
      <name val="Tahoma"/>
      <family val="2"/>
    </font>
    <font>
      <b/>
      <sz val="8"/>
      <color indexed="81"/>
      <name val="Tahoma"/>
      <family val="2"/>
    </font>
    <font>
      <u val="singleAccounting"/>
      <sz val="9"/>
      <name val="Arial"/>
      <family val="2"/>
    </font>
    <font>
      <sz val="9"/>
      <name val="Arial"/>
      <family val="2"/>
    </font>
    <font>
      <b/>
      <sz val="8"/>
      <name val="Arial"/>
      <family val="2"/>
    </font>
    <font>
      <sz val="9"/>
      <color indexed="12"/>
      <name val="Arial"/>
      <family val="2"/>
    </font>
    <font>
      <u val="singleAccounting"/>
      <sz val="9"/>
      <color indexed="12"/>
      <name val="Arial"/>
      <family val="2"/>
    </font>
    <font>
      <sz val="8"/>
      <name val="Arial"/>
      <family val="2"/>
    </font>
    <font>
      <sz val="9"/>
      <color indexed="10"/>
      <name val="Arial"/>
      <family val="2"/>
    </font>
    <font>
      <b/>
      <u/>
      <sz val="9"/>
      <name val="Arial"/>
      <family val="2"/>
    </font>
    <font>
      <b/>
      <sz val="9"/>
      <color indexed="12"/>
      <name val="Arial"/>
      <family val="2"/>
    </font>
    <font>
      <u/>
      <sz val="9"/>
      <color indexed="12"/>
      <name val="Arial"/>
      <family val="2"/>
    </font>
    <font>
      <sz val="9"/>
      <color indexed="53"/>
      <name val="Arial"/>
      <family val="2"/>
    </font>
    <font>
      <u/>
      <sz val="9"/>
      <name val="Arial"/>
      <family val="2"/>
    </font>
    <font>
      <i/>
      <sz val="9"/>
      <name val="Arial"/>
      <family val="2"/>
    </font>
    <font>
      <i/>
      <sz val="9"/>
      <color indexed="12"/>
      <name val="Arial"/>
      <family val="2"/>
    </font>
    <font>
      <sz val="8"/>
      <color indexed="63"/>
      <name val="Arial"/>
      <family val="2"/>
    </font>
    <font>
      <sz val="9"/>
      <color indexed="22"/>
      <name val="Arial"/>
      <family val="2"/>
    </font>
    <font>
      <sz val="9"/>
      <color indexed="9"/>
      <name val="Arial"/>
      <family val="2"/>
    </font>
    <font>
      <b/>
      <sz val="9"/>
      <color indexed="10"/>
      <name val="Arial"/>
      <family val="2"/>
    </font>
    <font>
      <sz val="9"/>
      <color rgb="FF0000FF"/>
      <name val="Arial"/>
      <family val="2"/>
    </font>
    <font>
      <sz val="9"/>
      <color indexed="81"/>
      <name val="Tahoma"/>
      <family val="2"/>
    </font>
    <font>
      <b/>
      <sz val="9"/>
      <color indexed="81"/>
      <name val="Tahoma"/>
      <family val="2"/>
    </font>
    <font>
      <b/>
      <i/>
      <sz val="9"/>
      <name val="Arial"/>
      <family val="2"/>
    </font>
    <font>
      <b/>
      <sz val="14"/>
      <name val="Arial"/>
      <family val="2"/>
    </font>
    <font>
      <b/>
      <sz val="14"/>
      <color indexed="12"/>
      <name val="Arial"/>
      <family val="2"/>
    </font>
    <font>
      <sz val="14"/>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34998626667073579"/>
        <bgColor indexed="64"/>
      </patternFill>
    </fill>
  </fills>
  <borders count="3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auto="1"/>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theme="0" tint="-0.14996795556505021"/>
      </left>
      <right style="thin">
        <color auto="1"/>
      </right>
      <top style="thin">
        <color auto="1"/>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auto="1"/>
      </right>
      <top style="thin">
        <color theme="0" tint="-0.14996795556505021"/>
      </top>
      <bottom style="thin">
        <color theme="0" tint="-0.14996795556505021"/>
      </bottom>
      <diagonal/>
    </border>
    <border>
      <left style="thin">
        <color auto="1"/>
      </left>
      <right style="thin">
        <color theme="0" tint="-0.14996795556505021"/>
      </right>
      <top style="thin">
        <color theme="0" tint="-0.14996795556505021"/>
      </top>
      <bottom style="thin">
        <color auto="1"/>
      </bottom>
      <diagonal/>
    </border>
    <border>
      <left style="thin">
        <color theme="0" tint="-0.14996795556505021"/>
      </left>
      <right style="thin">
        <color auto="1"/>
      </right>
      <top style="thin">
        <color theme="0" tint="-0.14996795556505021"/>
      </top>
      <bottom style="thin">
        <color auto="1"/>
      </bottom>
      <diagonal/>
    </border>
    <border>
      <left style="thin">
        <color auto="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95">
    <xf numFmtId="0" fontId="0" fillId="0" borderId="0" xfId="0"/>
    <xf numFmtId="0" fontId="2" fillId="2" borderId="0" xfId="0" applyFont="1" applyFill="1"/>
    <xf numFmtId="0" fontId="0" fillId="2" borderId="0" xfId="0" applyFill="1"/>
    <xf numFmtId="0" fontId="12" fillId="2" borderId="0" xfId="0" applyFont="1" applyFill="1"/>
    <xf numFmtId="0" fontId="12" fillId="2" borderId="0" xfId="0" applyFont="1" applyFill="1" applyAlignment="1">
      <alignment horizontal="right"/>
    </xf>
    <xf numFmtId="165" fontId="2" fillId="2" borderId="4" xfId="2" applyNumberFormat="1" applyFont="1" applyFill="1" applyBorder="1"/>
    <xf numFmtId="164" fontId="8" fillId="3" borderId="0" xfId="1" applyNumberFormat="1" applyFont="1" applyFill="1" applyProtection="1">
      <protection locked="0"/>
    </xf>
    <xf numFmtId="164" fontId="0" fillId="2" borderId="0" xfId="1" applyNumberFormat="1" applyFont="1" applyFill="1"/>
    <xf numFmtId="0" fontId="2" fillId="2" borderId="5" xfId="0" applyFont="1" applyFill="1" applyBorder="1"/>
    <xf numFmtId="164" fontId="0" fillId="2" borderId="6" xfId="1" applyNumberFormat="1" applyFont="1" applyFill="1" applyBorder="1"/>
    <xf numFmtId="0" fontId="0" fillId="2" borderId="7" xfId="0" applyFill="1" applyBorder="1"/>
    <xf numFmtId="164" fontId="0" fillId="2" borderId="8" xfId="1" applyNumberFormat="1" applyFont="1" applyFill="1" applyBorder="1"/>
    <xf numFmtId="164" fontId="6" fillId="2" borderId="8" xfId="1" applyNumberFormat="1" applyFont="1" applyFill="1" applyBorder="1"/>
    <xf numFmtId="0" fontId="0" fillId="2" borderId="9" xfId="0" applyFill="1" applyBorder="1"/>
    <xf numFmtId="165" fontId="0" fillId="2" borderId="3" xfId="2" applyNumberFormat="1" applyFont="1" applyFill="1" applyBorder="1"/>
    <xf numFmtId="165" fontId="0" fillId="2" borderId="0" xfId="2" applyNumberFormat="1" applyFont="1" applyFill="1"/>
    <xf numFmtId="10" fontId="0" fillId="2" borderId="0" xfId="4" applyNumberFormat="1" applyFont="1" applyFill="1"/>
    <xf numFmtId="10" fontId="11" fillId="2" borderId="0" xfId="4" applyNumberFormat="1" applyFont="1" applyFill="1" applyProtection="1">
      <protection locked="0"/>
    </xf>
    <xf numFmtId="164" fontId="11" fillId="2" borderId="0" xfId="1" applyNumberFormat="1" applyFont="1" applyFill="1" applyProtection="1">
      <protection locked="0"/>
    </xf>
    <xf numFmtId="44" fontId="0" fillId="2" borderId="0" xfId="2" applyFont="1" applyFill="1"/>
    <xf numFmtId="44" fontId="0" fillId="2" borderId="4" xfId="2" applyFont="1" applyFill="1" applyBorder="1"/>
    <xf numFmtId="0" fontId="10" fillId="2" borderId="0" xfId="0" applyFont="1" applyFill="1"/>
    <xf numFmtId="165" fontId="8" fillId="3" borderId="0" xfId="2" applyNumberFormat="1" applyFont="1" applyFill="1" applyProtection="1">
      <protection locked="0"/>
    </xf>
    <xf numFmtId="0" fontId="6" fillId="2" borderId="0" xfId="0" applyFont="1" applyFill="1"/>
    <xf numFmtId="165" fontId="6" fillId="2" borderId="0" xfId="2" applyNumberFormat="1" applyFont="1" applyFill="1"/>
    <xf numFmtId="164" fontId="6" fillId="2" borderId="0" xfId="1" applyNumberFormat="1" applyFont="1" applyFill="1"/>
    <xf numFmtId="165" fontId="11" fillId="2" borderId="0" xfId="2" applyNumberFormat="1" applyFont="1" applyFill="1" applyProtection="1">
      <protection locked="0"/>
    </xf>
    <xf numFmtId="164" fontId="5" fillId="2" borderId="0" xfId="1" applyNumberFormat="1" applyFont="1" applyFill="1"/>
    <xf numFmtId="164" fontId="2" fillId="2" borderId="0" xfId="1" applyNumberFormat="1" applyFont="1" applyFill="1"/>
    <xf numFmtId="164" fontId="2" fillId="2" borderId="4" xfId="0" applyNumberFormat="1" applyFont="1" applyFill="1" applyBorder="1"/>
    <xf numFmtId="0" fontId="8" fillId="3" borderId="2" xfId="0" applyFont="1" applyFill="1" applyBorder="1" applyProtection="1">
      <protection locked="0"/>
    </xf>
    <xf numFmtId="164" fontId="9" fillId="3" borderId="0" xfId="1" applyNumberFormat="1" applyFont="1" applyFill="1" applyProtection="1">
      <protection locked="0"/>
    </xf>
    <xf numFmtId="43" fontId="0" fillId="2" borderId="0" xfId="1" applyFont="1" applyFill="1"/>
    <xf numFmtId="0" fontId="6" fillId="2" borderId="7" xfId="0" applyFont="1" applyFill="1" applyBorder="1"/>
    <xf numFmtId="0" fontId="12" fillId="2" borderId="0" xfId="0" applyFont="1" applyFill="1" applyBorder="1" applyAlignment="1">
      <alignment horizontal="right"/>
    </xf>
    <xf numFmtId="0" fontId="0" fillId="2" borderId="0" xfId="0" applyFill="1" applyBorder="1"/>
    <xf numFmtId="0" fontId="2" fillId="2" borderId="7" xfId="0" applyFont="1" applyFill="1" applyBorder="1"/>
    <xf numFmtId="0" fontId="0" fillId="2" borderId="11" xfId="0" applyFill="1" applyBorder="1"/>
    <xf numFmtId="164" fontId="2" fillId="2" borderId="4" xfId="1" applyNumberFormat="1" applyFont="1" applyFill="1" applyBorder="1"/>
    <xf numFmtId="10" fontId="2" fillId="2" borderId="0" xfId="4" applyNumberFormat="1" applyFont="1" applyFill="1"/>
    <xf numFmtId="10" fontId="8" fillId="3" borderId="0" xfId="4" applyNumberFormat="1" applyFont="1" applyFill="1" applyProtection="1">
      <protection locked="0"/>
    </xf>
    <xf numFmtId="10" fontId="14" fillId="3" borderId="0" xfId="4" applyNumberFormat="1" applyFont="1" applyFill="1" applyProtection="1">
      <protection locked="0"/>
    </xf>
    <xf numFmtId="0" fontId="17" fillId="2" borderId="0" xfId="0" applyFont="1" applyFill="1"/>
    <xf numFmtId="14" fontId="0" fillId="2" borderId="0" xfId="0" applyNumberFormat="1" applyFill="1" applyAlignment="1">
      <alignment horizontal="left"/>
    </xf>
    <xf numFmtId="165" fontId="0" fillId="2" borderId="0" xfId="0" applyNumberFormat="1" applyFill="1"/>
    <xf numFmtId="0" fontId="2" fillId="2" borderId="11" xfId="0" applyFont="1" applyFill="1" applyBorder="1"/>
    <xf numFmtId="10" fontId="0" fillId="2" borderId="11" xfId="4" applyNumberFormat="1" applyFont="1" applyFill="1" applyBorder="1"/>
    <xf numFmtId="0" fontId="2" fillId="2" borderId="1" xfId="0" applyFont="1" applyFill="1" applyBorder="1"/>
    <xf numFmtId="0" fontId="2" fillId="2" borderId="1" xfId="0" applyFont="1" applyFill="1" applyBorder="1" applyAlignment="1">
      <alignment horizontal="right"/>
    </xf>
    <xf numFmtId="10" fontId="2" fillId="2" borderId="1" xfId="4" applyNumberFormat="1" applyFont="1" applyFill="1" applyBorder="1" applyAlignment="1">
      <alignment horizontal="center"/>
    </xf>
    <xf numFmtId="0" fontId="2" fillId="2" borderId="0" xfId="0" applyFont="1" applyFill="1" applyBorder="1"/>
    <xf numFmtId="0" fontId="2" fillId="2" borderId="0" xfId="0" applyFont="1" applyFill="1" applyBorder="1" applyAlignment="1">
      <alignment horizontal="right"/>
    </xf>
    <xf numFmtId="10" fontId="2" fillId="2" borderId="0" xfId="4" applyNumberFormat="1" applyFont="1" applyFill="1" applyBorder="1" applyAlignment="1">
      <alignment horizontal="center"/>
    </xf>
    <xf numFmtId="164" fontId="0" fillId="2" borderId="0" xfId="0" applyNumberFormat="1" applyFill="1"/>
    <xf numFmtId="164" fontId="5" fillId="2" borderId="0" xfId="0" applyNumberFormat="1" applyFont="1" applyFill="1"/>
    <xf numFmtId="164" fontId="0" fillId="2" borderId="4" xfId="0" applyNumberFormat="1" applyFill="1" applyBorder="1"/>
    <xf numFmtId="164" fontId="0" fillId="2" borderId="1" xfId="1" applyNumberFormat="1" applyFont="1" applyFill="1" applyBorder="1"/>
    <xf numFmtId="0" fontId="0" fillId="2" borderId="1" xfId="0" applyFill="1" applyBorder="1"/>
    <xf numFmtId="0" fontId="6" fillId="2" borderId="0" xfId="0" applyFont="1" applyFill="1" applyBorder="1"/>
    <xf numFmtId="0" fontId="6" fillId="2" borderId="1" xfId="0" applyFont="1" applyFill="1" applyBorder="1"/>
    <xf numFmtId="164" fontId="6" fillId="2" borderId="11" xfId="1" applyNumberFormat="1" applyFont="1" applyFill="1" applyBorder="1"/>
    <xf numFmtId="164" fontId="10" fillId="2" borderId="0" xfId="0" applyNumberFormat="1" applyFont="1" applyFill="1" applyAlignment="1">
      <alignment horizontal="right"/>
    </xf>
    <xf numFmtId="0" fontId="0" fillId="2" borderId="0" xfId="0" applyNumberFormat="1" applyFill="1" applyAlignment="1">
      <alignment horizontal="left" indent="15"/>
    </xf>
    <xf numFmtId="10" fontId="0" fillId="2" borderId="0" xfId="0" applyNumberFormat="1" applyFill="1"/>
    <xf numFmtId="0" fontId="0" fillId="2" borderId="5" xfId="0" applyFill="1" applyBorder="1"/>
    <xf numFmtId="0" fontId="12" fillId="2" borderId="0" xfId="0" applyFont="1" applyFill="1" applyAlignment="1">
      <alignment horizontal="left"/>
    </xf>
    <xf numFmtId="166" fontId="0" fillId="2" borderId="0" xfId="1" applyNumberFormat="1" applyFont="1" applyFill="1"/>
    <xf numFmtId="164" fontId="6" fillId="2" borderId="0" xfId="1" applyNumberFormat="1" applyFont="1" applyFill="1" applyBorder="1"/>
    <xf numFmtId="165" fontId="8" fillId="0" borderId="0" xfId="2" applyNumberFormat="1" applyFont="1" applyProtection="1">
      <protection locked="0"/>
    </xf>
    <xf numFmtId="164" fontId="0" fillId="2" borderId="11" xfId="1" applyNumberFormat="1" applyFont="1" applyFill="1" applyBorder="1"/>
    <xf numFmtId="0" fontId="8" fillId="3" borderId="13" xfId="0" applyFont="1" applyFill="1" applyBorder="1" applyProtection="1">
      <protection locked="0"/>
    </xf>
    <xf numFmtId="9" fontId="8" fillId="3" borderId="0" xfId="4" applyFont="1" applyFill="1" applyProtection="1">
      <protection locked="0"/>
    </xf>
    <xf numFmtId="9" fontId="8" fillId="3" borderId="2" xfId="4" applyFont="1" applyFill="1" applyBorder="1" applyProtection="1">
      <protection locked="0"/>
    </xf>
    <xf numFmtId="167" fontId="19" fillId="2" borderId="0" xfId="0" applyNumberFormat="1" applyFont="1" applyFill="1"/>
    <xf numFmtId="165" fontId="6" fillId="2" borderId="0" xfId="0" applyNumberFormat="1" applyFont="1" applyFill="1"/>
    <xf numFmtId="10" fontId="6" fillId="2" borderId="0" xfId="4" applyNumberFormat="1" applyFont="1" applyFill="1"/>
    <xf numFmtId="164" fontId="8" fillId="3" borderId="6" xfId="1" applyNumberFormat="1" applyFont="1" applyFill="1" applyBorder="1" applyProtection="1">
      <protection locked="0"/>
    </xf>
    <xf numFmtId="0" fontId="2" fillId="2" borderId="16" xfId="0" applyFont="1" applyFill="1" applyBorder="1"/>
    <xf numFmtId="14" fontId="18" fillId="3" borderId="0" xfId="0" applyNumberFormat="1" applyFont="1" applyFill="1" applyAlignment="1" applyProtection="1">
      <alignment horizontal="left"/>
      <protection locked="0"/>
    </xf>
    <xf numFmtId="0" fontId="2" fillId="2" borderId="9" xfId="0" applyFont="1" applyFill="1" applyBorder="1"/>
    <xf numFmtId="0" fontId="2" fillId="2" borderId="4" xfId="0" applyFont="1" applyFill="1" applyBorder="1"/>
    <xf numFmtId="0" fontId="2" fillId="2" borderId="13" xfId="0" applyFont="1" applyFill="1" applyBorder="1"/>
    <xf numFmtId="9" fontId="8" fillId="3" borderId="14" xfId="4" applyFont="1" applyFill="1" applyBorder="1" applyProtection="1">
      <protection locked="0"/>
    </xf>
    <xf numFmtId="0" fontId="2" fillId="2" borderId="14" xfId="0" applyFont="1" applyFill="1" applyBorder="1"/>
    <xf numFmtId="0" fontId="2" fillId="2" borderId="15" xfId="0" applyFont="1" applyFill="1" applyBorder="1"/>
    <xf numFmtId="41" fontId="8" fillId="3" borderId="14" xfId="4" applyNumberFormat="1" applyFont="1" applyFill="1" applyBorder="1" applyProtection="1">
      <protection locked="0"/>
    </xf>
    <xf numFmtId="0" fontId="22" fillId="2" borderId="2" xfId="0" applyFont="1" applyFill="1" applyBorder="1"/>
    <xf numFmtId="0" fontId="22" fillId="2" borderId="14" xfId="0" applyFont="1" applyFill="1" applyBorder="1"/>
    <xf numFmtId="0" fontId="0" fillId="2" borderId="10" xfId="0" applyFill="1" applyBorder="1"/>
    <xf numFmtId="0" fontId="0" fillId="2" borderId="13" xfId="0" applyFill="1" applyBorder="1"/>
    <xf numFmtId="0" fontId="12" fillId="2" borderId="14" xfId="0" applyFont="1" applyFill="1" applyBorder="1" applyAlignment="1">
      <alignment horizontal="right"/>
    </xf>
    <xf numFmtId="43" fontId="0" fillId="2" borderId="0" xfId="0" applyNumberFormat="1" applyFill="1" applyBorder="1" applyAlignment="1">
      <alignment horizontal="right"/>
    </xf>
    <xf numFmtId="0" fontId="12" fillId="2" borderId="11" xfId="0" applyFont="1" applyFill="1" applyBorder="1" applyAlignment="1">
      <alignment horizontal="right"/>
    </xf>
    <xf numFmtId="43" fontId="0" fillId="2" borderId="14" xfId="0" applyNumberFormat="1" applyFill="1" applyBorder="1" applyAlignment="1">
      <alignment horizontal="right"/>
    </xf>
    <xf numFmtId="0" fontId="12" fillId="2" borderId="15" xfId="0" applyFont="1" applyFill="1" applyBorder="1" applyAlignment="1">
      <alignment horizontal="right"/>
    </xf>
    <xf numFmtId="41" fontId="8" fillId="2" borderId="0" xfId="4" applyNumberFormat="1" applyFont="1" applyFill="1" applyBorder="1" applyProtection="1">
      <protection locked="0"/>
    </xf>
    <xf numFmtId="0" fontId="0" fillId="2" borderId="15" xfId="0" applyFill="1" applyBorder="1"/>
    <xf numFmtId="9" fontId="8" fillId="2" borderId="13" xfId="4" applyFont="1" applyFill="1" applyBorder="1" applyProtection="1">
      <protection locked="0"/>
    </xf>
    <xf numFmtId="9" fontId="12" fillId="2" borderId="14" xfId="4" applyFont="1" applyFill="1" applyBorder="1" applyAlignment="1" applyProtection="1">
      <alignment horizontal="right"/>
      <protection locked="0"/>
    </xf>
    <xf numFmtId="0" fontId="22" fillId="2" borderId="5" xfId="0" applyFont="1" applyFill="1" applyBorder="1"/>
    <xf numFmtId="41" fontId="2" fillId="2" borderId="4" xfId="4" applyNumberFormat="1" applyFont="1" applyFill="1" applyBorder="1" applyProtection="1"/>
    <xf numFmtId="41" fontId="2" fillId="2" borderId="4" xfId="0" applyNumberFormat="1" applyFont="1" applyFill="1" applyBorder="1"/>
    <xf numFmtId="41" fontId="8" fillId="3" borderId="14" xfId="0" applyNumberFormat="1" applyFont="1" applyFill="1" applyBorder="1" applyProtection="1">
      <protection locked="0"/>
    </xf>
    <xf numFmtId="41" fontId="8" fillId="3" borderId="13" xfId="0" applyNumberFormat="1" applyFont="1" applyFill="1" applyBorder="1" applyProtection="1">
      <protection locked="0"/>
    </xf>
    <xf numFmtId="0" fontId="2" fillId="2" borderId="14" xfId="0" applyNumberFormat="1" applyFont="1" applyFill="1" applyBorder="1"/>
    <xf numFmtId="0" fontId="8" fillId="3" borderId="14" xfId="0" applyFont="1" applyFill="1" applyBorder="1" applyProtection="1">
      <protection locked="0"/>
    </xf>
    <xf numFmtId="0" fontId="8" fillId="3" borderId="15" xfId="0" applyFont="1" applyFill="1" applyBorder="1" applyProtection="1">
      <protection locked="0"/>
    </xf>
    <xf numFmtId="164" fontId="2" fillId="2" borderId="16" xfId="1" applyNumberFormat="1" applyFont="1" applyFill="1" applyBorder="1"/>
    <xf numFmtId="0" fontId="2" fillId="2" borderId="0" xfId="0" applyFont="1" applyFill="1" applyAlignment="1">
      <alignment vertical="top"/>
    </xf>
    <xf numFmtId="0" fontId="6" fillId="2" borderId="0" xfId="0" applyFont="1" applyFill="1" applyAlignment="1">
      <alignment vertical="top"/>
    </xf>
    <xf numFmtId="10" fontId="0" fillId="2" borderId="0" xfId="4" applyNumberFormat="1" applyFont="1" applyFill="1" applyAlignment="1">
      <alignment vertical="top"/>
    </xf>
    <xf numFmtId="0" fontId="0" fillId="2" borderId="0" xfId="0" applyFill="1" applyAlignment="1">
      <alignment vertical="top"/>
    </xf>
    <xf numFmtId="164" fontId="5" fillId="2" borderId="0" xfId="1" applyNumberFormat="1" applyFont="1" applyFill="1" applyBorder="1" applyAlignment="1">
      <alignment vertical="top"/>
    </xf>
    <xf numFmtId="164" fontId="5" fillId="2" borderId="0" xfId="1" applyNumberFormat="1" applyFont="1" applyFill="1" applyBorder="1"/>
    <xf numFmtId="0" fontId="6" fillId="2" borderId="14" xfId="0" applyFont="1" applyFill="1" applyBorder="1"/>
    <xf numFmtId="0" fontId="6" fillId="2" borderId="15" xfId="0" applyFont="1" applyFill="1" applyBorder="1"/>
    <xf numFmtId="0" fontId="6" fillId="2" borderId="9" xfId="0" applyFont="1" applyFill="1" applyBorder="1"/>
    <xf numFmtId="165" fontId="23" fillId="0" borderId="0" xfId="3" applyNumberFormat="1" applyFont="1" applyFill="1"/>
    <xf numFmtId="0" fontId="23" fillId="2" borderId="0" xfId="0" applyFont="1" applyFill="1"/>
    <xf numFmtId="164" fontId="6" fillId="2" borderId="0" xfId="1" quotePrefix="1" applyNumberFormat="1" applyFont="1" applyFill="1"/>
    <xf numFmtId="9" fontId="8" fillId="0" borderId="2" xfId="4" applyFont="1" applyFill="1" applyBorder="1" applyProtection="1">
      <protection locked="0"/>
    </xf>
    <xf numFmtId="165" fontId="8" fillId="0" borderId="2" xfId="2" applyNumberFormat="1" applyFont="1" applyFill="1" applyBorder="1" applyProtection="1">
      <protection locked="0"/>
    </xf>
    <xf numFmtId="165" fontId="23" fillId="0" borderId="2" xfId="3" applyNumberFormat="1" applyFont="1" applyFill="1" applyBorder="1"/>
    <xf numFmtId="0" fontId="2" fillId="0" borderId="17" xfId="0" applyFont="1" applyFill="1" applyBorder="1" applyProtection="1"/>
    <xf numFmtId="0" fontId="0" fillId="0" borderId="17" xfId="0" applyFill="1" applyBorder="1" applyProtection="1"/>
    <xf numFmtId="0" fontId="0" fillId="0" borderId="17" xfId="0" applyFill="1" applyBorder="1" applyAlignment="1" applyProtection="1">
      <alignment horizontal="left"/>
    </xf>
    <xf numFmtId="0" fontId="0" fillId="0" borderId="17" xfId="0" applyFill="1" applyBorder="1"/>
    <xf numFmtId="0" fontId="2" fillId="0" borderId="17" xfId="0" applyFont="1" applyFill="1" applyBorder="1"/>
    <xf numFmtId="0" fontId="6" fillId="0" borderId="17" xfId="0" applyFont="1" applyFill="1" applyBorder="1"/>
    <xf numFmtId="0" fontId="12" fillId="0" borderId="17" xfId="0" applyFont="1" applyFill="1" applyBorder="1" applyProtection="1"/>
    <xf numFmtId="0" fontId="12" fillId="0" borderId="17" xfId="0" applyFont="1" applyFill="1" applyBorder="1" applyAlignment="1" applyProtection="1">
      <alignment horizontal="right"/>
    </xf>
    <xf numFmtId="0" fontId="8" fillId="0" borderId="17" xfId="0" applyFont="1" applyFill="1" applyBorder="1" applyProtection="1">
      <protection locked="0"/>
    </xf>
    <xf numFmtId="164" fontId="8" fillId="0" borderId="17" xfId="1" applyNumberFormat="1" applyFont="1" applyFill="1" applyBorder="1" applyProtection="1">
      <protection locked="0"/>
    </xf>
    <xf numFmtId="0" fontId="11" fillId="0" borderId="17" xfId="0" applyFont="1" applyFill="1" applyBorder="1" applyProtection="1"/>
    <xf numFmtId="0" fontId="21" fillId="0" borderId="17" xfId="0" applyFont="1" applyFill="1" applyBorder="1" applyProtection="1"/>
    <xf numFmtId="0" fontId="12" fillId="0" borderId="17" xfId="0" applyFont="1" applyFill="1" applyBorder="1" applyAlignment="1">
      <alignment horizontal="right"/>
    </xf>
    <xf numFmtId="0" fontId="11" fillId="0" borderId="17" xfId="0" applyFont="1" applyFill="1" applyBorder="1" applyProtection="1">
      <protection locked="0"/>
    </xf>
    <xf numFmtId="164" fontId="20" fillId="0" borderId="17" xfId="1" applyNumberFormat="1" applyFont="1" applyFill="1" applyBorder="1" applyProtection="1"/>
    <xf numFmtId="164" fontId="20" fillId="0" borderId="17" xfId="0" applyNumberFormat="1" applyFont="1" applyFill="1" applyBorder="1" applyProtection="1"/>
    <xf numFmtId="164" fontId="0" fillId="0" borderId="17" xfId="1" applyNumberFormat="1" applyFont="1" applyFill="1" applyBorder="1"/>
    <xf numFmtId="165" fontId="6" fillId="0" borderId="17" xfId="2" applyNumberFormat="1" applyFont="1" applyFill="1" applyBorder="1"/>
    <xf numFmtId="10" fontId="11" fillId="0" borderId="17" xfId="4" applyNumberFormat="1" applyFont="1" applyFill="1" applyBorder="1" applyProtection="1">
      <protection locked="0"/>
    </xf>
    <xf numFmtId="164" fontId="6" fillId="0" borderId="17" xfId="1" applyNumberFormat="1" applyFont="1" applyFill="1" applyBorder="1"/>
    <xf numFmtId="164" fontId="0" fillId="0" borderId="17" xfId="0" applyNumberFormat="1" applyFill="1" applyBorder="1" applyProtection="1"/>
    <xf numFmtId="0" fontId="20" fillId="0" borderId="17" xfId="0" applyFont="1" applyFill="1" applyBorder="1" applyProtection="1"/>
    <xf numFmtId="164" fontId="9" fillId="0" borderId="17" xfId="1" applyNumberFormat="1" applyFont="1" applyFill="1" applyBorder="1" applyProtection="1">
      <protection locked="0"/>
    </xf>
    <xf numFmtId="164" fontId="5" fillId="0" borderId="17" xfId="1" applyNumberFormat="1" applyFont="1" applyFill="1" applyBorder="1"/>
    <xf numFmtId="0" fontId="15" fillId="0" borderId="17" xfId="0" applyFont="1" applyFill="1" applyBorder="1" applyProtection="1"/>
    <xf numFmtId="164" fontId="2" fillId="0" borderId="17" xfId="1" applyNumberFormat="1" applyFont="1" applyFill="1" applyBorder="1"/>
    <xf numFmtId="0" fontId="1" fillId="0" borderId="17" xfId="0" applyFont="1" applyFill="1" applyBorder="1"/>
    <xf numFmtId="0" fontId="1" fillId="0" borderId="17" xfId="0" applyFont="1" applyFill="1" applyBorder="1" applyProtection="1"/>
    <xf numFmtId="164" fontId="11" fillId="0" borderId="17" xfId="1" applyNumberFormat="1" applyFont="1" applyFill="1" applyBorder="1" applyProtection="1">
      <protection locked="0"/>
    </xf>
    <xf numFmtId="1" fontId="11" fillId="0" borderId="17" xfId="0" applyNumberFormat="1" applyFont="1" applyFill="1" applyBorder="1" applyProtection="1"/>
    <xf numFmtId="168" fontId="1" fillId="0" borderId="17" xfId="0" applyNumberFormat="1" applyFont="1" applyFill="1" applyBorder="1" applyProtection="1"/>
    <xf numFmtId="164" fontId="2" fillId="0" borderId="17" xfId="0" applyNumberFormat="1" applyFont="1" applyFill="1" applyBorder="1"/>
    <xf numFmtId="165" fontId="2" fillId="0" borderId="17" xfId="2" applyNumberFormat="1" applyFont="1" applyFill="1" applyBorder="1" applyProtection="1"/>
    <xf numFmtId="165" fontId="0" fillId="0" borderId="17" xfId="2" applyNumberFormat="1" applyFont="1" applyFill="1" applyBorder="1"/>
    <xf numFmtId="165" fontId="8" fillId="0" borderId="17" xfId="2" applyNumberFormat="1" applyFont="1" applyFill="1" applyBorder="1" applyProtection="1">
      <protection locked="0"/>
    </xf>
    <xf numFmtId="10" fontId="0" fillId="0" borderId="17" xfId="4" applyNumberFormat="1" applyFont="1" applyFill="1" applyBorder="1"/>
    <xf numFmtId="10" fontId="8" fillId="0" borderId="17" xfId="4" applyNumberFormat="1" applyFont="1" applyFill="1" applyBorder="1" applyProtection="1">
      <protection locked="0"/>
    </xf>
    <xf numFmtId="165" fontId="23" fillId="0" borderId="17" xfId="3" applyNumberFormat="1" applyFont="1" applyFill="1" applyBorder="1"/>
    <xf numFmtId="44" fontId="0" fillId="0" borderId="17" xfId="2" applyFont="1" applyFill="1" applyBorder="1"/>
    <xf numFmtId="0" fontId="10" fillId="0" borderId="17" xfId="0" applyFont="1" applyFill="1" applyBorder="1"/>
    <xf numFmtId="43" fontId="0" fillId="0" borderId="17" xfId="1" applyFont="1" applyFill="1" applyBorder="1"/>
    <xf numFmtId="10" fontId="14" fillId="0" borderId="17" xfId="4" applyNumberFormat="1" applyFont="1" applyFill="1" applyBorder="1" applyProtection="1">
      <protection locked="0"/>
    </xf>
    <xf numFmtId="10" fontId="2" fillId="0" borderId="17" xfId="4" applyNumberFormat="1" applyFont="1" applyFill="1" applyBorder="1"/>
    <xf numFmtId="43" fontId="6" fillId="0" borderId="17" xfId="0" applyNumberFormat="1" applyFont="1" applyFill="1" applyBorder="1" applyAlignment="1">
      <alignment horizontal="right"/>
    </xf>
    <xf numFmtId="43" fontId="8" fillId="0" borderId="17" xfId="1" applyFont="1" applyFill="1" applyBorder="1" applyAlignment="1" applyProtection="1">
      <alignment horizontal="right"/>
      <protection locked="0"/>
    </xf>
    <xf numFmtId="0" fontId="2" fillId="0" borderId="17" xfId="0" applyNumberFormat="1" applyFont="1" applyFill="1" applyBorder="1"/>
    <xf numFmtId="44" fontId="8" fillId="0" borderId="17" xfId="2" applyFont="1" applyFill="1" applyBorder="1" applyProtection="1">
      <protection locked="0"/>
    </xf>
    <xf numFmtId="9" fontId="23" fillId="0" borderId="17" xfId="0" applyNumberFormat="1" applyFont="1" applyFill="1" applyBorder="1"/>
    <xf numFmtId="44" fontId="8" fillId="0" borderId="17" xfId="2" applyFont="1" applyFill="1" applyBorder="1"/>
    <xf numFmtId="0" fontId="6" fillId="0" borderId="17" xfId="0" applyFont="1" applyFill="1" applyBorder="1" applyProtection="1">
      <protection locked="0"/>
    </xf>
    <xf numFmtId="0" fontId="2" fillId="0" borderId="17" xfId="0" applyFont="1" applyFill="1" applyBorder="1" applyAlignment="1">
      <alignment horizontal="right"/>
    </xf>
    <xf numFmtId="10" fontId="2" fillId="0" borderId="17" xfId="4" applyNumberFormat="1" applyFont="1" applyFill="1" applyBorder="1" applyAlignment="1">
      <alignment horizontal="center"/>
    </xf>
    <xf numFmtId="0" fontId="2" fillId="0" borderId="17" xfId="0" applyFont="1" applyFill="1" applyBorder="1" applyAlignment="1">
      <alignment horizontal="center"/>
    </xf>
    <xf numFmtId="164" fontId="0" fillId="0" borderId="17" xfId="0" applyNumberFormat="1" applyFill="1" applyBorder="1"/>
    <xf numFmtId="164" fontId="5" fillId="0" borderId="17" xfId="0" applyNumberFormat="1" applyFont="1" applyFill="1" applyBorder="1"/>
    <xf numFmtId="10" fontId="5" fillId="0" borderId="17" xfId="4" applyNumberFormat="1" applyFont="1" applyFill="1" applyBorder="1"/>
    <xf numFmtId="10" fontId="6" fillId="0" borderId="17" xfId="4" applyNumberFormat="1" applyFont="1" applyFill="1" applyBorder="1"/>
    <xf numFmtId="0" fontId="26" fillId="0" borderId="17" xfId="0" applyFont="1" applyFill="1" applyBorder="1"/>
    <xf numFmtId="0" fontId="0" fillId="0" borderId="17" xfId="0" applyFill="1" applyBorder="1" applyAlignment="1">
      <alignment horizontal="left" indent="1"/>
    </xf>
    <xf numFmtId="164" fontId="23" fillId="0" borderId="17" xfId="1" applyNumberFormat="1" applyFont="1" applyFill="1" applyBorder="1" applyProtection="1">
      <protection locked="0"/>
    </xf>
    <xf numFmtId="164" fontId="10" fillId="0" borderId="17" xfId="0" applyNumberFormat="1" applyFont="1" applyFill="1" applyBorder="1" applyAlignment="1">
      <alignment horizontal="right"/>
    </xf>
    <xf numFmtId="167" fontId="19" fillId="0" borderId="17" xfId="0" applyNumberFormat="1" applyFont="1" applyFill="1" applyBorder="1"/>
    <xf numFmtId="0" fontId="0" fillId="0" borderId="17" xfId="0" applyNumberFormat="1" applyFill="1" applyBorder="1" applyAlignment="1">
      <alignment horizontal="left" indent="15"/>
    </xf>
    <xf numFmtId="0" fontId="12" fillId="0" borderId="17" xfId="0" applyFont="1" applyFill="1" applyBorder="1"/>
    <xf numFmtId="43" fontId="6" fillId="0" borderId="17" xfId="2" applyNumberFormat="1" applyFont="1" applyFill="1" applyBorder="1" applyAlignment="1">
      <alignment horizontal="right"/>
    </xf>
    <xf numFmtId="43" fontId="6" fillId="0" borderId="17" xfId="4" applyNumberFormat="1" applyFont="1" applyFill="1" applyBorder="1" applyAlignment="1">
      <alignment horizontal="right"/>
    </xf>
    <xf numFmtId="165" fontId="6" fillId="0" borderId="17" xfId="0" applyNumberFormat="1" applyFont="1" applyFill="1" applyBorder="1"/>
    <xf numFmtId="166" fontId="6" fillId="0" borderId="17" xfId="1" applyNumberFormat="1" applyFont="1" applyFill="1" applyBorder="1"/>
    <xf numFmtId="43" fontId="6" fillId="0" borderId="17" xfId="1" applyFont="1" applyFill="1" applyBorder="1"/>
    <xf numFmtId="0" fontId="2" fillId="0" borderId="17" xfId="0" applyFont="1" applyFill="1" applyBorder="1" applyAlignment="1" applyProtection="1">
      <alignment horizontal="right" wrapText="1"/>
    </xf>
    <xf numFmtId="165" fontId="17" fillId="0" borderId="17" xfId="2" applyNumberFormat="1" applyFont="1" applyFill="1" applyBorder="1"/>
    <xf numFmtId="0" fontId="2" fillId="0" borderId="18" xfId="0" applyFont="1" applyFill="1" applyBorder="1" applyAlignment="1" applyProtection="1">
      <alignment horizontal="right" wrapText="1"/>
    </xf>
    <xf numFmtId="164" fontId="2" fillId="0" borderId="17" xfId="1" applyNumberFormat="1" applyFont="1" applyFill="1" applyBorder="1" applyAlignment="1" applyProtection="1">
      <alignment horizontal="right"/>
    </xf>
    <xf numFmtId="10" fontId="15" fillId="0" borderId="17" xfId="0" applyNumberFormat="1" applyFont="1" applyFill="1" applyBorder="1" applyProtection="1"/>
    <xf numFmtId="0" fontId="1" fillId="0" borderId="17" xfId="0" applyFont="1" applyFill="1" applyBorder="1" applyAlignment="1" applyProtection="1">
      <alignment horizontal="left" indent="1"/>
    </xf>
    <xf numFmtId="0" fontId="1" fillId="0" borderId="17" xfId="0" applyFont="1" applyFill="1" applyBorder="1" applyAlignment="1" applyProtection="1">
      <alignment horizontal="left"/>
    </xf>
    <xf numFmtId="164" fontId="2" fillId="0" borderId="22" xfId="1" applyNumberFormat="1" applyFont="1" applyFill="1" applyBorder="1" applyProtection="1">
      <protection locked="0"/>
    </xf>
    <xf numFmtId="164" fontId="2" fillId="0" borderId="22" xfId="1" applyNumberFormat="1" applyFont="1" applyFill="1" applyBorder="1"/>
    <xf numFmtId="164" fontId="8" fillId="0" borderId="21" xfId="1" applyNumberFormat="1" applyFont="1" applyFill="1" applyBorder="1" applyProtection="1">
      <protection locked="0"/>
    </xf>
    <xf numFmtId="164" fontId="2" fillId="0" borderId="22" xfId="0" applyNumberFormat="1" applyFont="1" applyFill="1" applyBorder="1" applyProtection="1"/>
    <xf numFmtId="164" fontId="8" fillId="0" borderId="23" xfId="1" applyNumberFormat="1" applyFont="1" applyFill="1" applyBorder="1" applyProtection="1">
      <protection locked="0"/>
    </xf>
    <xf numFmtId="164" fontId="0" fillId="0" borderId="22" xfId="1" applyNumberFormat="1" applyFont="1" applyFill="1" applyBorder="1"/>
    <xf numFmtId="164" fontId="0" fillId="0" borderId="21" xfId="1" applyNumberFormat="1" applyFont="1" applyFill="1" applyBorder="1"/>
    <xf numFmtId="164" fontId="19" fillId="0" borderId="17" xfId="0" applyNumberFormat="1" applyFont="1" applyFill="1" applyBorder="1"/>
    <xf numFmtId="0" fontId="1" fillId="0" borderId="18" xfId="0" applyFont="1" applyFill="1" applyBorder="1"/>
    <xf numFmtId="0" fontId="0" fillId="0" borderId="20" xfId="0" applyFill="1" applyBorder="1"/>
    <xf numFmtId="0" fontId="0" fillId="0" borderId="24" xfId="0" applyFill="1" applyBorder="1"/>
    <xf numFmtId="0" fontId="0" fillId="0" borderId="22" xfId="0" applyFill="1" applyBorder="1"/>
    <xf numFmtId="10" fontId="0" fillId="0" borderId="20" xfId="4" applyNumberFormat="1" applyFont="1" applyFill="1" applyBorder="1"/>
    <xf numFmtId="165" fontId="17" fillId="0" borderId="20" xfId="2" applyNumberFormat="1" applyFont="1" applyFill="1" applyBorder="1"/>
    <xf numFmtId="0" fontId="2" fillId="0" borderId="24" xfId="0" applyFont="1" applyFill="1" applyBorder="1"/>
    <xf numFmtId="43" fontId="0" fillId="0" borderId="24" xfId="1" applyFont="1" applyFill="1" applyBorder="1"/>
    <xf numFmtId="43" fontId="0" fillId="0" borderId="22" xfId="1" applyFont="1" applyFill="1" applyBorder="1"/>
    <xf numFmtId="0" fontId="13" fillId="0" borderId="25" xfId="0" applyFont="1" applyFill="1" applyBorder="1" applyProtection="1">
      <protection locked="0"/>
    </xf>
    <xf numFmtId="43" fontId="0" fillId="0" borderId="26" xfId="1" applyFont="1" applyFill="1" applyBorder="1"/>
    <xf numFmtId="0" fontId="12" fillId="0" borderId="26" xfId="0" applyFont="1" applyFill="1" applyBorder="1" applyAlignment="1">
      <alignment horizontal="right"/>
    </xf>
    <xf numFmtId="0" fontId="0" fillId="0" borderId="26" xfId="0" applyFill="1" applyBorder="1"/>
    <xf numFmtId="0" fontId="2" fillId="0" borderId="26" xfId="0" applyFont="1" applyFill="1" applyBorder="1"/>
    <xf numFmtId="43" fontId="6" fillId="0" borderId="26" xfId="0" applyNumberFormat="1" applyFont="1" applyFill="1" applyBorder="1" applyAlignment="1">
      <alignment horizontal="right"/>
    </xf>
    <xf numFmtId="43" fontId="6" fillId="0" borderId="27" xfId="0" applyNumberFormat="1" applyFont="1" applyFill="1" applyBorder="1" applyAlignment="1">
      <alignment horizontal="right"/>
    </xf>
    <xf numFmtId="0" fontId="6" fillId="0" borderId="28" xfId="0" applyFont="1" applyFill="1" applyBorder="1"/>
    <xf numFmtId="9" fontId="23" fillId="0" borderId="29" xfId="0" applyNumberFormat="1" applyFont="1" applyFill="1" applyBorder="1"/>
    <xf numFmtId="0" fontId="0" fillId="0" borderId="28" xfId="0" applyFill="1" applyBorder="1"/>
    <xf numFmtId="164" fontId="8" fillId="0" borderId="29" xfId="1" applyNumberFormat="1" applyFont="1" applyFill="1" applyBorder="1" applyProtection="1">
      <protection locked="0"/>
    </xf>
    <xf numFmtId="0" fontId="0" fillId="0" borderId="30" xfId="0" applyFill="1" applyBorder="1"/>
    <xf numFmtId="43" fontId="0" fillId="0" borderId="21" xfId="1" applyFont="1" applyFill="1" applyBorder="1"/>
    <xf numFmtId="0" fontId="0" fillId="0" borderId="21" xfId="0" applyFill="1" applyBorder="1"/>
    <xf numFmtId="0" fontId="2" fillId="0" borderId="21" xfId="0" applyFont="1" applyFill="1" applyBorder="1"/>
    <xf numFmtId="164" fontId="2" fillId="0" borderId="21" xfId="1" applyNumberFormat="1" applyFont="1" applyFill="1" applyBorder="1"/>
    <xf numFmtId="164" fontId="2" fillId="0" borderId="31" xfId="1" applyNumberFormat="1" applyFont="1" applyFill="1" applyBorder="1"/>
    <xf numFmtId="43" fontId="0" fillId="0" borderId="18" xfId="1" applyFont="1" applyFill="1" applyBorder="1"/>
    <xf numFmtId="0" fontId="12" fillId="0" borderId="24" xfId="0" applyFont="1" applyFill="1" applyBorder="1" applyAlignment="1">
      <alignment horizontal="right"/>
    </xf>
    <xf numFmtId="44" fontId="8" fillId="0" borderId="2" xfId="2" applyFont="1" applyFill="1" applyBorder="1" applyProtection="1">
      <protection locked="0"/>
    </xf>
    <xf numFmtId="0" fontId="0" fillId="0" borderId="32" xfId="0" applyFill="1" applyBorder="1"/>
    <xf numFmtId="43" fontId="8" fillId="0" borderId="2" xfId="1" applyFont="1" applyFill="1" applyBorder="1" applyProtection="1">
      <protection locked="0"/>
    </xf>
    <xf numFmtId="43" fontId="9" fillId="0" borderId="2" xfId="1" applyFont="1" applyFill="1" applyBorder="1" applyProtection="1">
      <protection locked="0"/>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23" fillId="0" borderId="21" xfId="1" applyNumberFormat="1" applyFont="1" applyFill="1" applyBorder="1" applyProtection="1">
      <protection locked="0"/>
    </xf>
    <xf numFmtId="164" fontId="6" fillId="0" borderId="22" xfId="1" applyNumberFormat="1" applyFont="1" applyFill="1" applyBorder="1"/>
    <xf numFmtId="164" fontId="6" fillId="0" borderId="21" xfId="1" applyNumberFormat="1" applyFont="1" applyFill="1" applyBorder="1"/>
    <xf numFmtId="9" fontId="23" fillId="0" borderId="17" xfId="4" applyNumberFormat="1" applyFont="1" applyFill="1" applyBorder="1" applyProtection="1">
      <protection locked="0"/>
    </xf>
    <xf numFmtId="164" fontId="8" fillId="4" borderId="17" xfId="1" applyNumberFormat="1" applyFont="1" applyFill="1" applyBorder="1" applyAlignment="1" applyProtection="1">
      <alignment horizontal="center"/>
      <protection locked="0"/>
    </xf>
    <xf numFmtId="164" fontId="8" fillId="4" borderId="17" xfId="1" quotePrefix="1" applyNumberFormat="1" applyFont="1" applyFill="1" applyBorder="1" applyAlignment="1" applyProtection="1">
      <alignment horizontal="center"/>
      <protection locked="0"/>
    </xf>
    <xf numFmtId="164" fontId="1" fillId="4" borderId="17" xfId="0" applyNumberFormat="1" applyFont="1" applyFill="1" applyBorder="1" applyAlignment="1" applyProtection="1">
      <alignment horizontal="center"/>
    </xf>
    <xf numFmtId="164" fontId="0" fillId="4" borderId="17" xfId="0" applyNumberFormat="1" applyFill="1" applyBorder="1" applyProtection="1"/>
    <xf numFmtId="164" fontId="0" fillId="4" borderId="17" xfId="1" applyNumberFormat="1" applyFont="1" applyFill="1" applyBorder="1"/>
    <xf numFmtId="164" fontId="8" fillId="4" borderId="17" xfId="1" applyNumberFormat="1" applyFont="1" applyFill="1" applyBorder="1" applyProtection="1">
      <protection locked="0"/>
    </xf>
    <xf numFmtId="164" fontId="8" fillId="4" borderId="21" xfId="1" applyNumberFormat="1" applyFont="1" applyFill="1" applyBorder="1" applyProtection="1">
      <protection locked="0"/>
    </xf>
    <xf numFmtId="164" fontId="2" fillId="4" borderId="22" xfId="1" applyNumberFormat="1" applyFont="1" applyFill="1" applyBorder="1"/>
    <xf numFmtId="164" fontId="2" fillId="4" borderId="17" xfId="1" applyNumberFormat="1" applyFont="1" applyFill="1" applyBorder="1"/>
    <xf numFmtId="164" fontId="2" fillId="4" borderId="22" xfId="0" applyNumberFormat="1" applyFont="1" applyFill="1" applyBorder="1" applyProtection="1"/>
    <xf numFmtId="0" fontId="0" fillId="4" borderId="17" xfId="0" applyFill="1" applyBorder="1" applyProtection="1"/>
    <xf numFmtId="164" fontId="1" fillId="4" borderId="17" xfId="1" applyNumberFormat="1" applyFont="1" applyFill="1" applyBorder="1" applyProtection="1">
      <protection locked="0"/>
    </xf>
    <xf numFmtId="10" fontId="0" fillId="4" borderId="20" xfId="4" applyNumberFormat="1" applyFont="1" applyFill="1" applyBorder="1"/>
    <xf numFmtId="165" fontId="0" fillId="4" borderId="22" xfId="2" applyNumberFormat="1" applyFont="1" applyFill="1" applyBorder="1"/>
    <xf numFmtId="44" fontId="0" fillId="4" borderId="17" xfId="2" applyFont="1" applyFill="1" applyBorder="1"/>
    <xf numFmtId="0" fontId="27" fillId="0" borderId="0" xfId="0" applyFont="1"/>
    <xf numFmtId="0" fontId="28" fillId="0" borderId="2" xfId="0" applyFont="1" applyBorder="1" applyProtection="1">
      <protection locked="0"/>
    </xf>
    <xf numFmtId="0" fontId="29" fillId="0" borderId="17" xfId="0" applyFont="1" applyFill="1" applyBorder="1"/>
    <xf numFmtId="0" fontId="23" fillId="0" borderId="17" xfId="0" applyFont="1" applyFill="1" applyBorder="1" applyAlignment="1" applyProtection="1">
      <alignment horizontal="left"/>
    </xf>
    <xf numFmtId="0" fontId="2" fillId="0" borderId="0" xfId="0" applyFont="1" applyFill="1"/>
    <xf numFmtId="0" fontId="0" fillId="0" borderId="0" xfId="0" applyFill="1"/>
    <xf numFmtId="0" fontId="6" fillId="0" borderId="0" xfId="0" applyFont="1" applyFill="1"/>
    <xf numFmtId="165" fontId="0" fillId="0" borderId="0" xfId="2" applyNumberFormat="1" applyFont="1" applyFill="1"/>
    <xf numFmtId="44" fontId="0" fillId="0" borderId="0" xfId="2" applyFont="1" applyFill="1"/>
    <xf numFmtId="10" fontId="0" fillId="0" borderId="0" xfId="0" applyNumberFormat="1" applyFill="1"/>
    <xf numFmtId="10" fontId="16" fillId="0" borderId="0" xfId="0" applyNumberFormat="1" applyFont="1" applyFill="1"/>
    <xf numFmtId="165" fontId="5" fillId="0" borderId="0" xfId="0" applyNumberFormat="1" applyFont="1" applyFill="1"/>
    <xf numFmtId="0" fontId="0" fillId="0" borderId="5" xfId="0" applyFill="1" applyBorder="1"/>
    <xf numFmtId="0" fontId="0" fillId="0" borderId="6" xfId="0" applyFill="1" applyBorder="1"/>
    <xf numFmtId="0" fontId="2" fillId="0" borderId="7" xfId="0" applyFont="1" applyFill="1" applyBorder="1"/>
    <xf numFmtId="165" fontId="2" fillId="0" borderId="8" xfId="0" applyNumberFormat="1" applyFont="1" applyFill="1" applyBorder="1"/>
    <xf numFmtId="0" fontId="0" fillId="0" borderId="9" xfId="0" applyFill="1" applyBorder="1"/>
    <xf numFmtId="0" fontId="0" fillId="0" borderId="12" xfId="0" applyFill="1" applyBorder="1"/>
    <xf numFmtId="0" fontId="27" fillId="0" borderId="18" xfId="0" applyFont="1" applyFill="1" applyBorder="1" applyAlignment="1" applyProtection="1">
      <alignment horizontal="center"/>
    </xf>
    <xf numFmtId="0" fontId="27" fillId="0" borderId="19" xfId="0" applyFont="1" applyFill="1" applyBorder="1" applyAlignment="1" applyProtection="1">
      <alignment horizontal="center"/>
    </xf>
    <xf numFmtId="0" fontId="2" fillId="0" borderId="18" xfId="0" applyFont="1" applyFill="1" applyBorder="1" applyAlignment="1" applyProtection="1">
      <alignment horizontal="center"/>
    </xf>
    <xf numFmtId="0" fontId="2" fillId="0" borderId="20" xfId="0" applyFont="1" applyFill="1" applyBorder="1" applyAlignment="1" applyProtection="1">
      <alignment horizontal="center"/>
    </xf>
    <xf numFmtId="0" fontId="27" fillId="0" borderId="18" xfId="0" applyFont="1" applyFill="1" applyBorder="1" applyAlignment="1">
      <alignment horizontal="center"/>
    </xf>
    <xf numFmtId="0" fontId="27" fillId="0" borderId="19" xfId="0" applyFont="1" applyFill="1" applyBorder="1" applyAlignment="1">
      <alignment horizontal="center"/>
    </xf>
    <xf numFmtId="0" fontId="27" fillId="0" borderId="20"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27" fillId="0" borderId="33" xfId="0" applyFont="1" applyFill="1" applyBorder="1" applyAlignment="1">
      <alignment horizontal="center"/>
    </xf>
    <xf numFmtId="0" fontId="27" fillId="0" borderId="34" xfId="0" applyFont="1" applyFill="1" applyBorder="1" applyAlignment="1">
      <alignment horizontal="center"/>
    </xf>
    <xf numFmtId="0" fontId="27" fillId="0" borderId="35" xfId="0" applyFont="1" applyFill="1" applyBorder="1" applyAlignment="1">
      <alignment horizontal="center"/>
    </xf>
    <xf numFmtId="0" fontId="2" fillId="0" borderId="36" xfId="0" applyFont="1" applyFill="1" applyBorder="1" applyAlignment="1">
      <alignment horizontal="center"/>
    </xf>
    <xf numFmtId="0" fontId="2" fillId="0" borderId="37" xfId="0" applyFont="1" applyFill="1" applyBorder="1" applyAlignment="1">
      <alignment horizontal="center"/>
    </xf>
    <xf numFmtId="0" fontId="2" fillId="0" borderId="38" xfId="0" applyFont="1" applyFill="1" applyBorder="1" applyAlignment="1">
      <alignment horizontal="center"/>
    </xf>
  </cellXfs>
  <cellStyles count="5">
    <cellStyle name="Comma" xfId="1" builtinId="3"/>
    <cellStyle name="Currency" xfId="2" builtinId="4"/>
    <cellStyle name="Currency [0]" xfId="3" builtinId="7"/>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7"/>
  <sheetViews>
    <sheetView zoomScale="90" zoomScaleNormal="90" zoomScalePageLayoutView="90" workbookViewId="0">
      <selection activeCell="H16" sqref="H16"/>
    </sheetView>
  </sheetViews>
  <sheetFormatPr defaultColWidth="8.85546875" defaultRowHeight="12" x14ac:dyDescent="0.2"/>
  <cols>
    <col min="1" max="1" width="28.42578125" style="126" customWidth="1"/>
    <col min="2" max="2" width="14.28515625" style="163" customWidth="1"/>
    <col min="3" max="3" width="19.28515625" style="126" customWidth="1"/>
    <col min="4" max="4" width="9.42578125" style="126" customWidth="1"/>
    <col min="5" max="5" width="2.140625" style="126" customWidth="1"/>
    <col min="6" max="6" width="14.42578125" style="126" customWidth="1"/>
    <col min="7" max="16384" width="8.85546875" style="126"/>
  </cols>
  <sheetData>
    <row r="1" spans="1:10" s="263" customFormat="1" ht="18" x14ac:dyDescent="0.25">
      <c r="A1" s="261" t="s">
        <v>273</v>
      </c>
      <c r="B1" s="262" t="s">
        <v>293</v>
      </c>
    </row>
    <row r="2" spans="1:10" x14ac:dyDescent="0.2">
      <c r="A2" s="127" t="s">
        <v>185</v>
      </c>
    </row>
    <row r="3" spans="1:10" x14ac:dyDescent="0.2">
      <c r="A3" s="127"/>
    </row>
    <row r="4" spans="1:10" x14ac:dyDescent="0.2">
      <c r="A4" s="239" t="s">
        <v>35</v>
      </c>
      <c r="B4" s="240"/>
      <c r="C4" s="240"/>
      <c r="D4" s="241"/>
    </row>
    <row r="5" spans="1:10" x14ac:dyDescent="0.2">
      <c r="A5" s="126" t="s">
        <v>36</v>
      </c>
      <c r="B5" s="159">
        <v>1</v>
      </c>
    </row>
    <row r="6" spans="1:10" x14ac:dyDescent="0.2">
      <c r="A6" s="126" t="s">
        <v>37</v>
      </c>
      <c r="B6" s="159">
        <v>0</v>
      </c>
    </row>
    <row r="7" spans="1:10" x14ac:dyDescent="0.2">
      <c r="A7" s="126" t="s">
        <v>38</v>
      </c>
      <c r="B7" s="164">
        <v>0</v>
      </c>
    </row>
    <row r="8" spans="1:10" x14ac:dyDescent="0.2">
      <c r="B8" s="165">
        <f>SUM(B5:B7)</f>
        <v>1</v>
      </c>
    </row>
    <row r="10" spans="1:10" x14ac:dyDescent="0.2">
      <c r="A10" s="127" t="s">
        <v>139</v>
      </c>
    </row>
    <row r="11" spans="1:10" x14ac:dyDescent="0.2">
      <c r="A11" s="213"/>
      <c r="B11" s="214"/>
      <c r="C11" s="209"/>
      <c r="D11" s="209"/>
      <c r="E11" s="209"/>
      <c r="F11" s="209"/>
      <c r="G11" s="209"/>
      <c r="H11" s="209"/>
      <c r="I11" s="209"/>
    </row>
    <row r="12" spans="1:10" x14ac:dyDescent="0.2">
      <c r="A12" s="216" t="s">
        <v>246</v>
      </c>
      <c r="B12" s="217"/>
      <c r="C12" s="218" t="s">
        <v>23</v>
      </c>
      <c r="D12" s="218" t="s">
        <v>24</v>
      </c>
      <c r="E12" s="219"/>
      <c r="F12" s="220"/>
      <c r="G12" s="221" t="s">
        <v>199</v>
      </c>
      <c r="H12" s="221" t="s">
        <v>200</v>
      </c>
      <c r="I12" s="222" t="s">
        <v>201</v>
      </c>
      <c r="J12" s="208"/>
    </row>
    <row r="13" spans="1:10" x14ac:dyDescent="0.2">
      <c r="A13" s="223" t="s">
        <v>32</v>
      </c>
      <c r="B13" s="167" t="s">
        <v>184</v>
      </c>
      <c r="C13" s="234"/>
      <c r="D13" s="135"/>
      <c r="F13" s="168" t="s">
        <v>292</v>
      </c>
      <c r="G13" s="135"/>
      <c r="H13" s="170">
        <v>0</v>
      </c>
      <c r="I13" s="224">
        <v>0</v>
      </c>
      <c r="J13" s="208"/>
    </row>
    <row r="14" spans="1:10" x14ac:dyDescent="0.2">
      <c r="A14" s="225" t="s">
        <v>25</v>
      </c>
      <c r="B14" s="233"/>
      <c r="C14" s="235">
        <v>0</v>
      </c>
      <c r="D14" s="211">
        <v>1</v>
      </c>
      <c r="F14" s="131" t="s">
        <v>234</v>
      </c>
      <c r="G14" s="132">
        <v>0</v>
      </c>
      <c r="H14" s="132">
        <f t="shared" ref="H14:H25" si="0">IF($H$13=0%,G14,(1+$H$13)*G14)</f>
        <v>0</v>
      </c>
      <c r="I14" s="226">
        <f t="shared" ref="I14:I25" si="1">IF($I$13=0,H14,(1+$I$13)*H14)</f>
        <v>0</v>
      </c>
      <c r="J14" s="208"/>
    </row>
    <row r="15" spans="1:10" x14ac:dyDescent="0.2">
      <c r="A15" s="225"/>
      <c r="B15" s="214"/>
      <c r="C15" s="215"/>
      <c r="D15" s="158"/>
      <c r="F15" s="131" t="s">
        <v>235</v>
      </c>
      <c r="G15" s="132">
        <v>0</v>
      </c>
      <c r="H15" s="132">
        <f t="shared" si="0"/>
        <v>0</v>
      </c>
      <c r="I15" s="226">
        <f t="shared" si="1"/>
        <v>0</v>
      </c>
      <c r="J15" s="208"/>
    </row>
    <row r="16" spans="1:10" x14ac:dyDescent="0.2">
      <c r="A16" s="236" t="s">
        <v>26</v>
      </c>
      <c r="B16" s="237">
        <v>0</v>
      </c>
      <c r="C16" s="208"/>
      <c r="D16" s="158"/>
      <c r="F16" s="131" t="s">
        <v>236</v>
      </c>
      <c r="G16" s="132">
        <v>0</v>
      </c>
      <c r="H16" s="132">
        <f t="shared" si="0"/>
        <v>0</v>
      </c>
      <c r="I16" s="226">
        <f t="shared" si="1"/>
        <v>0</v>
      </c>
      <c r="J16" s="208"/>
    </row>
    <row r="17" spans="1:10" ht="14.25" x14ac:dyDescent="0.35">
      <c r="A17" s="236" t="s">
        <v>27</v>
      </c>
      <c r="B17" s="238">
        <v>0</v>
      </c>
      <c r="C17" s="208"/>
      <c r="D17" s="158"/>
      <c r="F17" s="131" t="s">
        <v>237</v>
      </c>
      <c r="G17" s="132">
        <v>0</v>
      </c>
      <c r="H17" s="132">
        <f t="shared" si="0"/>
        <v>0</v>
      </c>
      <c r="I17" s="226">
        <f t="shared" si="1"/>
        <v>0</v>
      </c>
      <c r="J17" s="208"/>
    </row>
    <row r="18" spans="1:10" x14ac:dyDescent="0.2">
      <c r="A18" s="225" t="s">
        <v>28</v>
      </c>
      <c r="B18" s="215"/>
      <c r="C18" s="161">
        <f>B17+B16</f>
        <v>0</v>
      </c>
      <c r="D18" s="158">
        <f>IF(C18=0,0,C18/C14)</f>
        <v>0</v>
      </c>
      <c r="F18" s="131" t="s">
        <v>238</v>
      </c>
      <c r="G18" s="132">
        <v>0</v>
      </c>
      <c r="H18" s="132">
        <f t="shared" si="0"/>
        <v>0</v>
      </c>
      <c r="I18" s="226">
        <f t="shared" si="1"/>
        <v>0</v>
      </c>
      <c r="J18" s="208"/>
    </row>
    <row r="19" spans="1:10" x14ac:dyDescent="0.2">
      <c r="A19" s="225" t="s">
        <v>29</v>
      </c>
      <c r="C19" s="161">
        <f>C14-C18</f>
        <v>0</v>
      </c>
      <c r="D19" s="158">
        <f>IF(C19=0,0,C19/C14)</f>
        <v>0</v>
      </c>
      <c r="F19" s="131" t="s">
        <v>239</v>
      </c>
      <c r="G19" s="132">
        <v>0</v>
      </c>
      <c r="H19" s="132">
        <f t="shared" si="0"/>
        <v>0</v>
      </c>
      <c r="I19" s="226">
        <f t="shared" si="1"/>
        <v>0</v>
      </c>
      <c r="J19" s="208"/>
    </row>
    <row r="20" spans="1:10" x14ac:dyDescent="0.2">
      <c r="A20" s="225"/>
      <c r="C20" s="161"/>
      <c r="D20" s="158"/>
      <c r="F20" s="131" t="s">
        <v>240</v>
      </c>
      <c r="G20" s="132">
        <v>0</v>
      </c>
      <c r="H20" s="132">
        <f t="shared" si="0"/>
        <v>0</v>
      </c>
      <c r="I20" s="226">
        <f t="shared" si="1"/>
        <v>0</v>
      </c>
      <c r="J20" s="208"/>
    </row>
    <row r="21" spans="1:10" x14ac:dyDescent="0.2">
      <c r="A21" s="225" t="s">
        <v>189</v>
      </c>
      <c r="C21" s="169">
        <f>C14</f>
        <v>0</v>
      </c>
      <c r="D21" s="158"/>
      <c r="F21" s="131" t="s">
        <v>241</v>
      </c>
      <c r="G21" s="132">
        <v>0</v>
      </c>
      <c r="H21" s="132">
        <f t="shared" si="0"/>
        <v>0</v>
      </c>
      <c r="I21" s="226">
        <f t="shared" si="1"/>
        <v>0</v>
      </c>
      <c r="J21" s="208"/>
    </row>
    <row r="22" spans="1:10" x14ac:dyDescent="0.2">
      <c r="A22" s="225" t="s">
        <v>190</v>
      </c>
      <c r="C22" s="169">
        <f>C18</f>
        <v>0</v>
      </c>
      <c r="D22" s="158"/>
      <c r="F22" s="131" t="s">
        <v>242</v>
      </c>
      <c r="G22" s="132">
        <v>0</v>
      </c>
      <c r="H22" s="132">
        <f t="shared" si="0"/>
        <v>0</v>
      </c>
      <c r="I22" s="226">
        <f t="shared" si="1"/>
        <v>0</v>
      </c>
      <c r="J22" s="208"/>
    </row>
    <row r="23" spans="1:10" x14ac:dyDescent="0.2">
      <c r="A23" s="225"/>
      <c r="C23" s="171"/>
      <c r="D23" s="158"/>
      <c r="F23" s="131" t="s">
        <v>243</v>
      </c>
      <c r="G23" s="132">
        <v>0</v>
      </c>
      <c r="H23" s="132">
        <f t="shared" si="0"/>
        <v>0</v>
      </c>
      <c r="I23" s="226">
        <f t="shared" si="1"/>
        <v>0</v>
      </c>
      <c r="J23" s="208"/>
    </row>
    <row r="24" spans="1:10" x14ac:dyDescent="0.2">
      <c r="A24" s="225" t="s">
        <v>191</v>
      </c>
      <c r="C24" s="169">
        <f>C14</f>
        <v>0</v>
      </c>
      <c r="D24" s="158"/>
      <c r="F24" s="131" t="s">
        <v>244</v>
      </c>
      <c r="G24" s="132">
        <v>0</v>
      </c>
      <c r="H24" s="132">
        <f t="shared" si="0"/>
        <v>0</v>
      </c>
      <c r="I24" s="226">
        <f t="shared" si="1"/>
        <v>0</v>
      </c>
      <c r="J24" s="208"/>
    </row>
    <row r="25" spans="1:10" x14ac:dyDescent="0.2">
      <c r="A25" s="225" t="s">
        <v>192</v>
      </c>
      <c r="C25" s="169">
        <f>C18</f>
        <v>0</v>
      </c>
      <c r="D25" s="158"/>
      <c r="F25" s="131" t="s">
        <v>245</v>
      </c>
      <c r="G25" s="132">
        <v>0</v>
      </c>
      <c r="H25" s="132">
        <f t="shared" si="0"/>
        <v>0</v>
      </c>
      <c r="I25" s="226">
        <f t="shared" si="1"/>
        <v>0</v>
      </c>
      <c r="J25" s="208"/>
    </row>
    <row r="26" spans="1:10" x14ac:dyDescent="0.2">
      <c r="A26" s="227"/>
      <c r="B26" s="228"/>
      <c r="C26" s="229"/>
      <c r="D26" s="229"/>
      <c r="E26" s="229"/>
      <c r="F26" s="230" t="s">
        <v>193</v>
      </c>
      <c r="G26" s="231">
        <f>SUM(G14:G25)</f>
        <v>0</v>
      </c>
      <c r="H26" s="231">
        <f>SUM(H14:H25)</f>
        <v>0</v>
      </c>
      <c r="I26" s="232">
        <f t="shared" ref="I26" si="2">SUM(I14:I25)</f>
        <v>0</v>
      </c>
      <c r="J26" s="208"/>
    </row>
    <row r="27" spans="1:10" x14ac:dyDescent="0.2">
      <c r="A27" s="210"/>
      <c r="B27" s="215"/>
      <c r="C27" s="210"/>
      <c r="D27" s="210"/>
      <c r="E27" s="210"/>
      <c r="F27" s="210"/>
      <c r="G27" s="210"/>
      <c r="H27" s="210"/>
      <c r="I27" s="210"/>
    </row>
    <row r="28" spans="1:10" x14ac:dyDescent="0.2">
      <c r="A28" s="216" t="s">
        <v>247</v>
      </c>
      <c r="B28" s="217"/>
      <c r="C28" s="218" t="s">
        <v>23</v>
      </c>
      <c r="D28" s="218" t="s">
        <v>24</v>
      </c>
      <c r="E28" s="219"/>
      <c r="F28" s="220"/>
      <c r="G28" s="221" t="s">
        <v>199</v>
      </c>
      <c r="H28" s="221" t="s">
        <v>200</v>
      </c>
      <c r="I28" s="222" t="s">
        <v>201</v>
      </c>
      <c r="J28" s="208"/>
    </row>
    <row r="29" spans="1:10" x14ac:dyDescent="0.2">
      <c r="A29" s="223" t="s">
        <v>32</v>
      </c>
      <c r="B29" s="167" t="s">
        <v>249</v>
      </c>
      <c r="C29" s="234"/>
      <c r="D29" s="135"/>
      <c r="F29" s="168" t="s">
        <v>292</v>
      </c>
      <c r="G29" s="135"/>
      <c r="H29" s="170">
        <v>0</v>
      </c>
      <c r="I29" s="224">
        <v>0</v>
      </c>
      <c r="J29" s="208"/>
    </row>
    <row r="30" spans="1:10" x14ac:dyDescent="0.2">
      <c r="A30" s="225" t="s">
        <v>25</v>
      </c>
      <c r="B30" s="233"/>
      <c r="C30" s="235"/>
      <c r="D30" s="211">
        <v>1</v>
      </c>
      <c r="F30" s="172" t="str">
        <f>$F$14</f>
        <v>Month 1</v>
      </c>
      <c r="G30" s="132">
        <v>0</v>
      </c>
      <c r="H30" s="132">
        <f t="shared" ref="H30:H41" si="3">IF($H$29=0%,G30,(1+$H$29)*G30)</f>
        <v>0</v>
      </c>
      <c r="I30" s="226">
        <f t="shared" ref="I30:I41" si="4">IF($I$29=0,H30,(1+$I$29)*H30)</f>
        <v>0</v>
      </c>
      <c r="J30" s="208"/>
    </row>
    <row r="31" spans="1:10" x14ac:dyDescent="0.2">
      <c r="A31" s="225"/>
      <c r="B31" s="214"/>
      <c r="C31" s="215"/>
      <c r="D31" s="158"/>
      <c r="F31" s="172" t="str">
        <f>$F$15</f>
        <v>Month 2</v>
      </c>
      <c r="G31" s="132">
        <v>0</v>
      </c>
      <c r="H31" s="132">
        <f t="shared" si="3"/>
        <v>0</v>
      </c>
      <c r="I31" s="226">
        <f t="shared" si="4"/>
        <v>0</v>
      </c>
      <c r="J31" s="208"/>
    </row>
    <row r="32" spans="1:10" x14ac:dyDescent="0.2">
      <c r="A32" s="236" t="s">
        <v>26</v>
      </c>
      <c r="B32" s="237"/>
      <c r="C32" s="208"/>
      <c r="D32" s="158"/>
      <c r="F32" s="172" t="str">
        <f>$F$16</f>
        <v>Month 3</v>
      </c>
      <c r="G32" s="132">
        <v>0</v>
      </c>
      <c r="H32" s="132">
        <f t="shared" si="3"/>
        <v>0</v>
      </c>
      <c r="I32" s="226">
        <f t="shared" si="4"/>
        <v>0</v>
      </c>
      <c r="J32" s="208"/>
    </row>
    <row r="33" spans="1:10" ht="14.25" x14ac:dyDescent="0.35">
      <c r="A33" s="236" t="s">
        <v>27</v>
      </c>
      <c r="B33" s="238">
        <v>0</v>
      </c>
      <c r="C33" s="208"/>
      <c r="D33" s="158"/>
      <c r="F33" s="172" t="str">
        <f>$F$17</f>
        <v>Month 4</v>
      </c>
      <c r="G33" s="132">
        <v>0</v>
      </c>
      <c r="H33" s="132">
        <f t="shared" si="3"/>
        <v>0</v>
      </c>
      <c r="I33" s="226">
        <f t="shared" si="4"/>
        <v>0</v>
      </c>
      <c r="J33" s="208"/>
    </row>
    <row r="34" spans="1:10" x14ac:dyDescent="0.2">
      <c r="A34" s="225" t="s">
        <v>28</v>
      </c>
      <c r="B34" s="215"/>
      <c r="C34" s="161">
        <f>B33+B32</f>
        <v>0</v>
      </c>
      <c r="D34" s="158">
        <f>IF(C34=0,0,C34/C30)</f>
        <v>0</v>
      </c>
      <c r="F34" s="172" t="str">
        <f>$F$18</f>
        <v>Month 5</v>
      </c>
      <c r="G34" s="132">
        <v>0</v>
      </c>
      <c r="H34" s="132">
        <f t="shared" si="3"/>
        <v>0</v>
      </c>
      <c r="I34" s="226">
        <f t="shared" si="4"/>
        <v>0</v>
      </c>
      <c r="J34" s="208"/>
    </row>
    <row r="35" spans="1:10" x14ac:dyDescent="0.2">
      <c r="A35" s="225" t="s">
        <v>29</v>
      </c>
      <c r="C35" s="161">
        <f>C30-C34</f>
        <v>0</v>
      </c>
      <c r="D35" s="158">
        <f>IF(C35=0,0,C35/C30)</f>
        <v>0</v>
      </c>
      <c r="F35" s="172" t="str">
        <f>$F$19</f>
        <v>Month 6</v>
      </c>
      <c r="G35" s="132">
        <v>0</v>
      </c>
      <c r="H35" s="132">
        <f t="shared" si="3"/>
        <v>0</v>
      </c>
      <c r="I35" s="226">
        <f t="shared" si="4"/>
        <v>0</v>
      </c>
      <c r="J35" s="208"/>
    </row>
    <row r="36" spans="1:10" x14ac:dyDescent="0.2">
      <c r="A36" s="225"/>
      <c r="C36" s="161"/>
      <c r="D36" s="158"/>
      <c r="F36" s="172" t="str">
        <f>$F$20</f>
        <v>Month 7</v>
      </c>
      <c r="G36" s="132">
        <v>0</v>
      </c>
      <c r="H36" s="132">
        <f t="shared" si="3"/>
        <v>0</v>
      </c>
      <c r="I36" s="226">
        <f t="shared" si="4"/>
        <v>0</v>
      </c>
      <c r="J36" s="208"/>
    </row>
    <row r="37" spans="1:10" x14ac:dyDescent="0.2">
      <c r="A37" s="225" t="s">
        <v>189</v>
      </c>
      <c r="C37" s="169">
        <f>C30</f>
        <v>0</v>
      </c>
      <c r="D37" s="158"/>
      <c r="F37" s="172" t="str">
        <f>$F$21</f>
        <v>Month 8</v>
      </c>
      <c r="G37" s="132">
        <v>0</v>
      </c>
      <c r="H37" s="132">
        <f t="shared" si="3"/>
        <v>0</v>
      </c>
      <c r="I37" s="226">
        <f t="shared" si="4"/>
        <v>0</v>
      </c>
      <c r="J37" s="208"/>
    </row>
    <row r="38" spans="1:10" x14ac:dyDescent="0.2">
      <c r="A38" s="225" t="s">
        <v>190</v>
      </c>
      <c r="C38" s="169">
        <f>B32+B33</f>
        <v>0</v>
      </c>
      <c r="D38" s="158"/>
      <c r="F38" s="172" t="str">
        <f>$F$22</f>
        <v>Month 9</v>
      </c>
      <c r="G38" s="132">
        <v>0</v>
      </c>
      <c r="H38" s="132">
        <f t="shared" si="3"/>
        <v>0</v>
      </c>
      <c r="I38" s="226">
        <f t="shared" si="4"/>
        <v>0</v>
      </c>
      <c r="J38" s="208"/>
    </row>
    <row r="39" spans="1:10" x14ac:dyDescent="0.2">
      <c r="A39" s="225"/>
      <c r="C39" s="171"/>
      <c r="D39" s="158"/>
      <c r="F39" s="172" t="str">
        <f>$F$23</f>
        <v>Month 10</v>
      </c>
      <c r="G39" s="132">
        <v>0</v>
      </c>
      <c r="H39" s="132">
        <f t="shared" si="3"/>
        <v>0</v>
      </c>
      <c r="I39" s="226">
        <f t="shared" si="4"/>
        <v>0</v>
      </c>
      <c r="J39" s="208"/>
    </row>
    <row r="40" spans="1:10" x14ac:dyDescent="0.2">
      <c r="A40" s="225" t="s">
        <v>191</v>
      </c>
      <c r="C40" s="169">
        <f>C30</f>
        <v>0</v>
      </c>
      <c r="D40" s="158"/>
      <c r="F40" s="172" t="str">
        <f>$F$24</f>
        <v>Month 11</v>
      </c>
      <c r="G40" s="132">
        <v>0</v>
      </c>
      <c r="H40" s="132">
        <f t="shared" si="3"/>
        <v>0</v>
      </c>
      <c r="I40" s="226">
        <f t="shared" si="4"/>
        <v>0</v>
      </c>
      <c r="J40" s="208"/>
    </row>
    <row r="41" spans="1:10" x14ac:dyDescent="0.2">
      <c r="A41" s="225" t="s">
        <v>192</v>
      </c>
      <c r="C41" s="169">
        <f>B32+B33</f>
        <v>0</v>
      </c>
      <c r="D41" s="158"/>
      <c r="F41" s="172" t="str">
        <f>$F$25</f>
        <v>Month 12</v>
      </c>
      <c r="G41" s="132">
        <v>0</v>
      </c>
      <c r="H41" s="132">
        <f t="shared" si="3"/>
        <v>0</v>
      </c>
      <c r="I41" s="226">
        <f t="shared" si="4"/>
        <v>0</v>
      </c>
      <c r="J41" s="208"/>
    </row>
    <row r="42" spans="1:10" x14ac:dyDescent="0.2">
      <c r="A42" s="227"/>
      <c r="B42" s="228"/>
      <c r="C42" s="229"/>
      <c r="D42" s="229"/>
      <c r="E42" s="229"/>
      <c r="F42" s="230" t="s">
        <v>193</v>
      </c>
      <c r="G42" s="231">
        <f>SUM(G30:G41)</f>
        <v>0</v>
      </c>
      <c r="H42" s="231">
        <f>SUM(H30:H41)</f>
        <v>0</v>
      </c>
      <c r="I42" s="232">
        <f t="shared" ref="I42" si="5">SUM(I30:I41)</f>
        <v>0</v>
      </c>
      <c r="J42" s="208"/>
    </row>
    <row r="43" spans="1:10" x14ac:dyDescent="0.2">
      <c r="A43" s="210"/>
      <c r="B43" s="210"/>
      <c r="C43" s="210"/>
      <c r="D43" s="210"/>
      <c r="E43" s="210"/>
      <c r="F43" s="210"/>
      <c r="G43" s="210"/>
      <c r="H43" s="210"/>
      <c r="I43" s="210"/>
    </row>
    <row r="44" spans="1:10" x14ac:dyDescent="0.2">
      <c r="A44" s="216" t="s">
        <v>248</v>
      </c>
      <c r="B44" s="217"/>
      <c r="C44" s="218" t="s">
        <v>23</v>
      </c>
      <c r="D44" s="218" t="s">
        <v>24</v>
      </c>
      <c r="E44" s="219"/>
      <c r="F44" s="220"/>
      <c r="G44" s="221" t="s">
        <v>199</v>
      </c>
      <c r="H44" s="221" t="s">
        <v>200</v>
      </c>
      <c r="I44" s="222" t="s">
        <v>201</v>
      </c>
      <c r="J44" s="208"/>
    </row>
    <row r="45" spans="1:10" x14ac:dyDescent="0.2">
      <c r="A45" s="223" t="s">
        <v>32</v>
      </c>
      <c r="B45" s="167" t="s">
        <v>31</v>
      </c>
      <c r="C45" s="234"/>
      <c r="D45" s="135"/>
      <c r="F45" s="168" t="s">
        <v>292</v>
      </c>
      <c r="G45" s="135"/>
      <c r="H45" s="170">
        <v>0</v>
      </c>
      <c r="I45" s="224">
        <v>0</v>
      </c>
      <c r="J45" s="208"/>
    </row>
    <row r="46" spans="1:10" x14ac:dyDescent="0.2">
      <c r="A46" s="225" t="s">
        <v>25</v>
      </c>
      <c r="B46" s="233"/>
      <c r="C46" s="235"/>
      <c r="D46" s="211">
        <v>1</v>
      </c>
      <c r="F46" s="172" t="str">
        <f>$F$14</f>
        <v>Month 1</v>
      </c>
      <c r="G46" s="132">
        <v>0</v>
      </c>
      <c r="H46" s="132">
        <f t="shared" ref="H46:H57" si="6">IF($H$45=0%,G46,(1+$H$45)*G46)</f>
        <v>0</v>
      </c>
      <c r="I46" s="226">
        <f t="shared" ref="I46:I57" si="7">IF($I$45=0,H46,(1+$I$45)*H46)</f>
        <v>0</v>
      </c>
      <c r="J46" s="208"/>
    </row>
    <row r="47" spans="1:10" x14ac:dyDescent="0.2">
      <c r="A47" s="225"/>
      <c r="B47" s="214"/>
      <c r="C47" s="215"/>
      <c r="D47" s="158"/>
      <c r="F47" s="172" t="str">
        <f>$F$15</f>
        <v>Month 2</v>
      </c>
      <c r="G47" s="132">
        <v>0</v>
      </c>
      <c r="H47" s="132">
        <f t="shared" si="6"/>
        <v>0</v>
      </c>
      <c r="I47" s="226">
        <f t="shared" si="7"/>
        <v>0</v>
      </c>
      <c r="J47" s="208"/>
    </row>
    <row r="48" spans="1:10" x14ac:dyDescent="0.2">
      <c r="A48" s="236" t="s">
        <v>26</v>
      </c>
      <c r="B48" s="237"/>
      <c r="C48" s="208"/>
      <c r="D48" s="158"/>
      <c r="F48" s="172" t="str">
        <f>$F$16</f>
        <v>Month 3</v>
      </c>
      <c r="G48" s="132">
        <v>0</v>
      </c>
      <c r="H48" s="132">
        <f t="shared" si="6"/>
        <v>0</v>
      </c>
      <c r="I48" s="226">
        <f t="shared" si="7"/>
        <v>0</v>
      </c>
      <c r="J48" s="208"/>
    </row>
    <row r="49" spans="1:10" ht="14.25" x14ac:dyDescent="0.35">
      <c r="A49" s="236" t="s">
        <v>27</v>
      </c>
      <c r="B49" s="238">
        <v>0</v>
      </c>
      <c r="C49" s="208"/>
      <c r="D49" s="158"/>
      <c r="F49" s="172" t="str">
        <f>$F$17</f>
        <v>Month 4</v>
      </c>
      <c r="G49" s="132">
        <v>0</v>
      </c>
      <c r="H49" s="132">
        <f t="shared" si="6"/>
        <v>0</v>
      </c>
      <c r="I49" s="226">
        <f t="shared" si="7"/>
        <v>0</v>
      </c>
      <c r="J49" s="208"/>
    </row>
    <row r="50" spans="1:10" x14ac:dyDescent="0.2">
      <c r="A50" s="225" t="s">
        <v>28</v>
      </c>
      <c r="B50" s="215"/>
      <c r="C50" s="161">
        <f>B49+B48</f>
        <v>0</v>
      </c>
      <c r="D50" s="158">
        <f>IF(C50=0,0,C50/C46)</f>
        <v>0</v>
      </c>
      <c r="F50" s="172" t="str">
        <f>$F$18</f>
        <v>Month 5</v>
      </c>
      <c r="G50" s="132">
        <v>0</v>
      </c>
      <c r="H50" s="132">
        <f t="shared" si="6"/>
        <v>0</v>
      </c>
      <c r="I50" s="226">
        <f t="shared" si="7"/>
        <v>0</v>
      </c>
      <c r="J50" s="208"/>
    </row>
    <row r="51" spans="1:10" x14ac:dyDescent="0.2">
      <c r="A51" s="225" t="s">
        <v>29</v>
      </c>
      <c r="C51" s="161">
        <f>C46-C50</f>
        <v>0</v>
      </c>
      <c r="D51" s="158">
        <f>IF(C51=0,0,C51/C46)</f>
        <v>0</v>
      </c>
      <c r="F51" s="172" t="str">
        <f>$F$19</f>
        <v>Month 6</v>
      </c>
      <c r="G51" s="132">
        <v>0</v>
      </c>
      <c r="H51" s="132">
        <f t="shared" si="6"/>
        <v>0</v>
      </c>
      <c r="I51" s="226">
        <f t="shared" si="7"/>
        <v>0</v>
      </c>
      <c r="J51" s="208"/>
    </row>
    <row r="52" spans="1:10" x14ac:dyDescent="0.2">
      <c r="A52" s="225"/>
      <c r="C52" s="161"/>
      <c r="D52" s="158"/>
      <c r="F52" s="172" t="str">
        <f>$F$20</f>
        <v>Month 7</v>
      </c>
      <c r="G52" s="132">
        <v>0</v>
      </c>
      <c r="H52" s="132">
        <f t="shared" si="6"/>
        <v>0</v>
      </c>
      <c r="I52" s="226">
        <f t="shared" si="7"/>
        <v>0</v>
      </c>
      <c r="J52" s="208"/>
    </row>
    <row r="53" spans="1:10" x14ac:dyDescent="0.2">
      <c r="A53" s="225" t="s">
        <v>189</v>
      </c>
      <c r="C53" s="169">
        <f>C46</f>
        <v>0</v>
      </c>
      <c r="D53" s="158"/>
      <c r="F53" s="172" t="str">
        <f>$F$21</f>
        <v>Month 8</v>
      </c>
      <c r="G53" s="132">
        <v>0</v>
      </c>
      <c r="H53" s="132">
        <f t="shared" si="6"/>
        <v>0</v>
      </c>
      <c r="I53" s="226">
        <f t="shared" si="7"/>
        <v>0</v>
      </c>
      <c r="J53" s="208"/>
    </row>
    <row r="54" spans="1:10" x14ac:dyDescent="0.2">
      <c r="A54" s="225" t="s">
        <v>190</v>
      </c>
      <c r="C54" s="169">
        <f>B48+B49</f>
        <v>0</v>
      </c>
      <c r="D54" s="158"/>
      <c r="F54" s="172" t="str">
        <f>$F$22</f>
        <v>Month 9</v>
      </c>
      <c r="G54" s="132">
        <v>0</v>
      </c>
      <c r="H54" s="132">
        <f t="shared" si="6"/>
        <v>0</v>
      </c>
      <c r="I54" s="226">
        <f t="shared" si="7"/>
        <v>0</v>
      </c>
      <c r="J54" s="208"/>
    </row>
    <row r="55" spans="1:10" x14ac:dyDescent="0.2">
      <c r="A55" s="225"/>
      <c r="C55" s="171"/>
      <c r="D55" s="158"/>
      <c r="F55" s="172" t="str">
        <f>$F$23</f>
        <v>Month 10</v>
      </c>
      <c r="G55" s="132">
        <v>0</v>
      </c>
      <c r="H55" s="132">
        <f t="shared" si="6"/>
        <v>0</v>
      </c>
      <c r="I55" s="226">
        <f t="shared" si="7"/>
        <v>0</v>
      </c>
      <c r="J55" s="208"/>
    </row>
    <row r="56" spans="1:10" x14ac:dyDescent="0.2">
      <c r="A56" s="225" t="s">
        <v>191</v>
      </c>
      <c r="C56" s="169">
        <f>C46</f>
        <v>0</v>
      </c>
      <c r="D56" s="158"/>
      <c r="F56" s="172" t="str">
        <f>$F$24</f>
        <v>Month 11</v>
      </c>
      <c r="G56" s="132">
        <v>0</v>
      </c>
      <c r="H56" s="132">
        <f t="shared" si="6"/>
        <v>0</v>
      </c>
      <c r="I56" s="226">
        <f t="shared" si="7"/>
        <v>0</v>
      </c>
      <c r="J56" s="208"/>
    </row>
    <row r="57" spans="1:10" x14ac:dyDescent="0.2">
      <c r="A57" s="225" t="s">
        <v>192</v>
      </c>
      <c r="C57" s="169">
        <f>B48+B49</f>
        <v>0</v>
      </c>
      <c r="D57" s="158"/>
      <c r="F57" s="172" t="str">
        <f>$F$25</f>
        <v>Month 12</v>
      </c>
      <c r="G57" s="132">
        <v>0</v>
      </c>
      <c r="H57" s="132">
        <f t="shared" si="6"/>
        <v>0</v>
      </c>
      <c r="I57" s="226">
        <f t="shared" si="7"/>
        <v>0</v>
      </c>
      <c r="J57" s="208"/>
    </row>
    <row r="58" spans="1:10" x14ac:dyDescent="0.2">
      <c r="A58" s="227"/>
      <c r="B58" s="228"/>
      <c r="C58" s="229"/>
      <c r="D58" s="229"/>
      <c r="E58" s="229"/>
      <c r="F58" s="230" t="s">
        <v>193</v>
      </c>
      <c r="G58" s="231">
        <f>SUM(G46:G57)</f>
        <v>0</v>
      </c>
      <c r="H58" s="231">
        <f>SUM(H46:H57)</f>
        <v>0</v>
      </c>
      <c r="I58" s="232">
        <f t="shared" ref="I58" si="8">SUM(I46:I57)</f>
        <v>0</v>
      </c>
      <c r="J58" s="208"/>
    </row>
    <row r="59" spans="1:10" x14ac:dyDescent="0.2">
      <c r="A59" s="210"/>
      <c r="B59" s="215"/>
      <c r="C59" s="210"/>
      <c r="D59" s="210"/>
      <c r="E59" s="210"/>
      <c r="F59" s="210"/>
      <c r="G59" s="210"/>
      <c r="H59" s="210"/>
      <c r="I59" s="210"/>
    </row>
    <row r="60" spans="1:10" x14ac:dyDescent="0.2">
      <c r="A60" s="216" t="s">
        <v>266</v>
      </c>
      <c r="B60" s="217"/>
      <c r="C60" s="218" t="s">
        <v>23</v>
      </c>
      <c r="D60" s="218" t="s">
        <v>24</v>
      </c>
      <c r="E60" s="219"/>
      <c r="F60" s="220"/>
      <c r="G60" s="221" t="s">
        <v>199</v>
      </c>
      <c r="H60" s="221" t="s">
        <v>200</v>
      </c>
      <c r="I60" s="222" t="s">
        <v>201</v>
      </c>
      <c r="J60" s="208"/>
    </row>
    <row r="61" spans="1:10" x14ac:dyDescent="0.2">
      <c r="A61" s="223" t="s">
        <v>32</v>
      </c>
      <c r="B61" s="167" t="s">
        <v>184</v>
      </c>
      <c r="C61" s="234"/>
      <c r="D61" s="135"/>
      <c r="F61" s="168" t="s">
        <v>292</v>
      </c>
      <c r="G61" s="135"/>
      <c r="H61" s="170">
        <v>0</v>
      </c>
      <c r="I61" s="224">
        <v>0</v>
      </c>
      <c r="J61" s="208"/>
    </row>
    <row r="62" spans="1:10" x14ac:dyDescent="0.2">
      <c r="A62" s="225" t="s">
        <v>25</v>
      </c>
      <c r="B62" s="233"/>
      <c r="C62" s="235"/>
      <c r="D62" s="211">
        <v>1</v>
      </c>
      <c r="F62" s="172" t="str">
        <f>$F$14</f>
        <v>Month 1</v>
      </c>
      <c r="G62" s="132">
        <v>0</v>
      </c>
      <c r="H62" s="132">
        <f t="shared" ref="H62:H73" si="9">IF($H$61=0%,G62,(1+$H$61)*G62)</f>
        <v>0</v>
      </c>
      <c r="I62" s="226">
        <f t="shared" ref="I62:I73" si="10">IF($I$61=0,H62,(1+$I$61)*H62)</f>
        <v>0</v>
      </c>
      <c r="J62" s="208"/>
    </row>
    <row r="63" spans="1:10" x14ac:dyDescent="0.2">
      <c r="A63" s="225"/>
      <c r="B63" s="214"/>
      <c r="C63" s="215"/>
      <c r="D63" s="158"/>
      <c r="F63" s="172" t="str">
        <f>$F$15</f>
        <v>Month 2</v>
      </c>
      <c r="G63" s="132">
        <v>0</v>
      </c>
      <c r="H63" s="132">
        <f t="shared" si="9"/>
        <v>0</v>
      </c>
      <c r="I63" s="226">
        <f t="shared" si="10"/>
        <v>0</v>
      </c>
      <c r="J63" s="208"/>
    </row>
    <row r="64" spans="1:10" x14ac:dyDescent="0.2">
      <c r="A64" s="236" t="s">
        <v>26</v>
      </c>
      <c r="B64" s="237">
        <v>0</v>
      </c>
      <c r="C64" s="208"/>
      <c r="D64" s="158"/>
      <c r="F64" s="172" t="str">
        <f>$F$16</f>
        <v>Month 3</v>
      </c>
      <c r="G64" s="132">
        <v>0</v>
      </c>
      <c r="H64" s="132">
        <f t="shared" si="9"/>
        <v>0</v>
      </c>
      <c r="I64" s="226">
        <f t="shared" si="10"/>
        <v>0</v>
      </c>
      <c r="J64" s="208"/>
    </row>
    <row r="65" spans="1:10" ht="14.25" x14ac:dyDescent="0.35">
      <c r="A65" s="236" t="s">
        <v>27</v>
      </c>
      <c r="B65" s="238">
        <v>0</v>
      </c>
      <c r="C65" s="208"/>
      <c r="D65" s="158"/>
      <c r="F65" s="172" t="str">
        <f>$F$17</f>
        <v>Month 4</v>
      </c>
      <c r="G65" s="132">
        <v>0</v>
      </c>
      <c r="H65" s="132">
        <f t="shared" si="9"/>
        <v>0</v>
      </c>
      <c r="I65" s="226">
        <f t="shared" si="10"/>
        <v>0</v>
      </c>
      <c r="J65" s="208"/>
    </row>
    <row r="66" spans="1:10" x14ac:dyDescent="0.2">
      <c r="A66" s="225" t="s">
        <v>28</v>
      </c>
      <c r="B66" s="215"/>
      <c r="C66" s="161">
        <f>+B64+B65</f>
        <v>0</v>
      </c>
      <c r="D66" s="158">
        <f>IF(C66=0,0,C66/C62)</f>
        <v>0</v>
      </c>
      <c r="F66" s="172" t="str">
        <f>$F$18</f>
        <v>Month 5</v>
      </c>
      <c r="G66" s="132">
        <v>0</v>
      </c>
      <c r="H66" s="132">
        <f t="shared" si="9"/>
        <v>0</v>
      </c>
      <c r="I66" s="226">
        <f t="shared" si="10"/>
        <v>0</v>
      </c>
      <c r="J66" s="208"/>
    </row>
    <row r="67" spans="1:10" x14ac:dyDescent="0.2">
      <c r="A67" s="225" t="s">
        <v>29</v>
      </c>
      <c r="C67" s="161">
        <f>C62-C66</f>
        <v>0</v>
      </c>
      <c r="D67" s="158">
        <f>IF(C67=0,0,C67/C62)</f>
        <v>0</v>
      </c>
      <c r="F67" s="172" t="str">
        <f>$F$19</f>
        <v>Month 6</v>
      </c>
      <c r="G67" s="132">
        <v>0</v>
      </c>
      <c r="H67" s="132">
        <f t="shared" si="9"/>
        <v>0</v>
      </c>
      <c r="I67" s="226">
        <f t="shared" si="10"/>
        <v>0</v>
      </c>
      <c r="J67" s="208"/>
    </row>
    <row r="68" spans="1:10" x14ac:dyDescent="0.2">
      <c r="A68" s="225"/>
      <c r="C68" s="161"/>
      <c r="D68" s="158"/>
      <c r="F68" s="172" t="str">
        <f>$F$20</f>
        <v>Month 7</v>
      </c>
      <c r="G68" s="132">
        <v>0</v>
      </c>
      <c r="H68" s="132">
        <f t="shared" si="9"/>
        <v>0</v>
      </c>
      <c r="I68" s="226">
        <f t="shared" si="10"/>
        <v>0</v>
      </c>
      <c r="J68" s="208"/>
    </row>
    <row r="69" spans="1:10" x14ac:dyDescent="0.2">
      <c r="A69" s="225" t="s">
        <v>189</v>
      </c>
      <c r="C69" s="169">
        <f>C62</f>
        <v>0</v>
      </c>
      <c r="D69" s="158"/>
      <c r="F69" s="172" t="str">
        <f>$F$21</f>
        <v>Month 8</v>
      </c>
      <c r="G69" s="132">
        <v>0</v>
      </c>
      <c r="H69" s="132">
        <f t="shared" si="9"/>
        <v>0</v>
      </c>
      <c r="I69" s="226">
        <f t="shared" si="10"/>
        <v>0</v>
      </c>
      <c r="J69" s="208"/>
    </row>
    <row r="70" spans="1:10" x14ac:dyDescent="0.2">
      <c r="A70" s="225" t="s">
        <v>190</v>
      </c>
      <c r="C70" s="169">
        <f>C66</f>
        <v>0</v>
      </c>
      <c r="D70" s="158"/>
      <c r="F70" s="172" t="str">
        <f>$F$22</f>
        <v>Month 9</v>
      </c>
      <c r="G70" s="132">
        <v>0</v>
      </c>
      <c r="H70" s="132">
        <f t="shared" si="9"/>
        <v>0</v>
      </c>
      <c r="I70" s="226">
        <f t="shared" si="10"/>
        <v>0</v>
      </c>
      <c r="J70" s="208"/>
    </row>
    <row r="71" spans="1:10" x14ac:dyDescent="0.2">
      <c r="A71" s="225"/>
      <c r="C71" s="171"/>
      <c r="D71" s="158"/>
      <c r="F71" s="172" t="str">
        <f>$F$23</f>
        <v>Month 10</v>
      </c>
      <c r="G71" s="132">
        <v>0</v>
      </c>
      <c r="H71" s="132">
        <f t="shared" si="9"/>
        <v>0</v>
      </c>
      <c r="I71" s="226">
        <f t="shared" si="10"/>
        <v>0</v>
      </c>
      <c r="J71" s="208"/>
    </row>
    <row r="72" spans="1:10" x14ac:dyDescent="0.2">
      <c r="A72" s="225" t="s">
        <v>191</v>
      </c>
      <c r="C72" s="169">
        <f>C62</f>
        <v>0</v>
      </c>
      <c r="D72" s="158"/>
      <c r="F72" s="172" t="str">
        <f>$F$24</f>
        <v>Month 11</v>
      </c>
      <c r="G72" s="132">
        <v>0</v>
      </c>
      <c r="H72" s="132">
        <f t="shared" si="9"/>
        <v>0</v>
      </c>
      <c r="I72" s="226">
        <f t="shared" si="10"/>
        <v>0</v>
      </c>
      <c r="J72" s="208"/>
    </row>
    <row r="73" spans="1:10" x14ac:dyDescent="0.2">
      <c r="A73" s="225" t="s">
        <v>192</v>
      </c>
      <c r="C73" s="169">
        <f>C66</f>
        <v>0</v>
      </c>
      <c r="D73" s="158"/>
      <c r="F73" s="172" t="str">
        <f>$F$25</f>
        <v>Month 12</v>
      </c>
      <c r="G73" s="132">
        <v>0</v>
      </c>
      <c r="H73" s="132">
        <f t="shared" si="9"/>
        <v>0</v>
      </c>
      <c r="I73" s="226">
        <f t="shared" si="10"/>
        <v>0</v>
      </c>
      <c r="J73" s="208"/>
    </row>
    <row r="74" spans="1:10" x14ac:dyDescent="0.2">
      <c r="A74" s="227"/>
      <c r="B74" s="228"/>
      <c r="C74" s="229"/>
      <c r="D74" s="229"/>
      <c r="E74" s="229"/>
      <c r="F74" s="230" t="s">
        <v>193</v>
      </c>
      <c r="G74" s="231">
        <f>SUM(G62:G73)</f>
        <v>0</v>
      </c>
      <c r="H74" s="231">
        <f>SUM(H62:H73)</f>
        <v>0</v>
      </c>
      <c r="I74" s="232">
        <f t="shared" ref="I74" si="11">SUM(I62:I73)</f>
        <v>0</v>
      </c>
      <c r="J74" s="208"/>
    </row>
    <row r="75" spans="1:10" x14ac:dyDescent="0.2">
      <c r="A75" s="210"/>
      <c r="B75" s="210"/>
      <c r="C75" s="210"/>
      <c r="D75" s="210"/>
      <c r="E75" s="210"/>
      <c r="F75" s="210"/>
      <c r="G75" s="210"/>
      <c r="H75" s="210"/>
      <c r="I75" s="210"/>
    </row>
    <row r="76" spans="1:10" x14ac:dyDescent="0.2">
      <c r="A76" s="216" t="s">
        <v>267</v>
      </c>
      <c r="B76" s="217"/>
      <c r="C76" s="218" t="s">
        <v>23</v>
      </c>
      <c r="D76" s="218" t="s">
        <v>24</v>
      </c>
      <c r="E76" s="219"/>
      <c r="F76" s="220"/>
      <c r="G76" s="221" t="s">
        <v>199</v>
      </c>
      <c r="H76" s="221" t="s">
        <v>200</v>
      </c>
      <c r="I76" s="222" t="s">
        <v>201</v>
      </c>
      <c r="J76" s="208"/>
    </row>
    <row r="77" spans="1:10" x14ac:dyDescent="0.2">
      <c r="A77" s="223" t="s">
        <v>32</v>
      </c>
      <c r="B77" s="167" t="s">
        <v>249</v>
      </c>
      <c r="C77" s="234"/>
      <c r="D77" s="135"/>
      <c r="F77" s="168" t="s">
        <v>292</v>
      </c>
      <c r="G77" s="135"/>
      <c r="H77" s="170">
        <v>0</v>
      </c>
      <c r="I77" s="224">
        <v>0</v>
      </c>
      <c r="J77" s="208"/>
    </row>
    <row r="78" spans="1:10" x14ac:dyDescent="0.2">
      <c r="A78" s="225" t="s">
        <v>25</v>
      </c>
      <c r="B78" s="233"/>
      <c r="C78" s="235"/>
      <c r="D78" s="211">
        <v>1</v>
      </c>
      <c r="F78" s="172" t="str">
        <f>$F$14</f>
        <v>Month 1</v>
      </c>
      <c r="G78" s="132">
        <v>0</v>
      </c>
      <c r="H78" s="132">
        <f t="shared" ref="H78:H89" si="12">IF($H$77=0%,G78,(1+$H$77)*G78)</f>
        <v>0</v>
      </c>
      <c r="I78" s="226">
        <f t="shared" ref="I78:I89" si="13">IF($I$77=0,H78,(1+$I$77)*H78)</f>
        <v>0</v>
      </c>
      <c r="J78" s="208"/>
    </row>
    <row r="79" spans="1:10" x14ac:dyDescent="0.2">
      <c r="A79" s="225"/>
      <c r="B79" s="214"/>
      <c r="C79" s="215"/>
      <c r="D79" s="158"/>
      <c r="F79" s="172" t="str">
        <f>$F$15</f>
        <v>Month 2</v>
      </c>
      <c r="G79" s="132">
        <v>0</v>
      </c>
      <c r="H79" s="132">
        <f t="shared" si="12"/>
        <v>0</v>
      </c>
      <c r="I79" s="226">
        <f t="shared" si="13"/>
        <v>0</v>
      </c>
      <c r="J79" s="208"/>
    </row>
    <row r="80" spans="1:10" x14ac:dyDescent="0.2">
      <c r="A80" s="236" t="s">
        <v>26</v>
      </c>
      <c r="B80" s="237">
        <v>0</v>
      </c>
      <c r="C80" s="208"/>
      <c r="D80" s="158"/>
      <c r="F80" s="172" t="str">
        <f>$F$16</f>
        <v>Month 3</v>
      </c>
      <c r="G80" s="132">
        <v>0</v>
      </c>
      <c r="H80" s="132">
        <f t="shared" si="12"/>
        <v>0</v>
      </c>
      <c r="I80" s="226">
        <f t="shared" si="13"/>
        <v>0</v>
      </c>
      <c r="J80" s="208"/>
    </row>
    <row r="81" spans="1:10" ht="14.25" x14ac:dyDescent="0.35">
      <c r="A81" s="236" t="s">
        <v>27</v>
      </c>
      <c r="B81" s="238">
        <v>0</v>
      </c>
      <c r="C81" s="208"/>
      <c r="D81" s="158"/>
      <c r="F81" s="172" t="str">
        <f>$F$17</f>
        <v>Month 4</v>
      </c>
      <c r="G81" s="132">
        <v>0</v>
      </c>
      <c r="H81" s="132">
        <f t="shared" si="12"/>
        <v>0</v>
      </c>
      <c r="I81" s="226">
        <f t="shared" si="13"/>
        <v>0</v>
      </c>
      <c r="J81" s="208"/>
    </row>
    <row r="82" spans="1:10" x14ac:dyDescent="0.2">
      <c r="A82" s="225" t="s">
        <v>28</v>
      </c>
      <c r="B82" s="215"/>
      <c r="C82" s="161">
        <f>+B80+B81</f>
        <v>0</v>
      </c>
      <c r="D82" s="158">
        <f>IF(C82=0,0,C82/C78)</f>
        <v>0</v>
      </c>
      <c r="F82" s="172" t="str">
        <f>$F$18</f>
        <v>Month 5</v>
      </c>
      <c r="G82" s="132">
        <v>0</v>
      </c>
      <c r="H82" s="132">
        <f t="shared" si="12"/>
        <v>0</v>
      </c>
      <c r="I82" s="226">
        <f t="shared" si="13"/>
        <v>0</v>
      </c>
      <c r="J82" s="208"/>
    </row>
    <row r="83" spans="1:10" x14ac:dyDescent="0.2">
      <c r="A83" s="225" t="s">
        <v>29</v>
      </c>
      <c r="C83" s="161">
        <f>C78-C82</f>
        <v>0</v>
      </c>
      <c r="D83" s="158">
        <f>IF(C83=0,0,C83/C78)</f>
        <v>0</v>
      </c>
      <c r="F83" s="172" t="str">
        <f>$F$19</f>
        <v>Month 6</v>
      </c>
      <c r="G83" s="132">
        <v>0</v>
      </c>
      <c r="H83" s="132">
        <f t="shared" si="12"/>
        <v>0</v>
      </c>
      <c r="I83" s="226">
        <f t="shared" si="13"/>
        <v>0</v>
      </c>
      <c r="J83" s="208"/>
    </row>
    <row r="84" spans="1:10" x14ac:dyDescent="0.2">
      <c r="A84" s="225"/>
      <c r="C84" s="161"/>
      <c r="D84" s="158"/>
      <c r="F84" s="172" t="str">
        <f>$F$20</f>
        <v>Month 7</v>
      </c>
      <c r="G84" s="132">
        <v>0</v>
      </c>
      <c r="H84" s="132">
        <f t="shared" si="12"/>
        <v>0</v>
      </c>
      <c r="I84" s="226">
        <f t="shared" si="13"/>
        <v>0</v>
      </c>
      <c r="J84" s="208"/>
    </row>
    <row r="85" spans="1:10" x14ac:dyDescent="0.2">
      <c r="A85" s="225" t="s">
        <v>189</v>
      </c>
      <c r="C85" s="169">
        <f>C78</f>
        <v>0</v>
      </c>
      <c r="D85" s="158"/>
      <c r="F85" s="172" t="str">
        <f>$F$21</f>
        <v>Month 8</v>
      </c>
      <c r="G85" s="132">
        <v>0</v>
      </c>
      <c r="H85" s="132">
        <f t="shared" si="12"/>
        <v>0</v>
      </c>
      <c r="I85" s="226">
        <f t="shared" si="13"/>
        <v>0</v>
      </c>
      <c r="J85" s="208"/>
    </row>
    <row r="86" spans="1:10" x14ac:dyDescent="0.2">
      <c r="A86" s="225" t="s">
        <v>190</v>
      </c>
      <c r="C86" s="169">
        <f>C82</f>
        <v>0</v>
      </c>
      <c r="D86" s="158"/>
      <c r="F86" s="172" t="str">
        <f>$F$22</f>
        <v>Month 9</v>
      </c>
      <c r="G86" s="132">
        <v>0</v>
      </c>
      <c r="H86" s="132">
        <f t="shared" si="12"/>
        <v>0</v>
      </c>
      <c r="I86" s="226">
        <f t="shared" si="13"/>
        <v>0</v>
      </c>
      <c r="J86" s="208"/>
    </row>
    <row r="87" spans="1:10" x14ac:dyDescent="0.2">
      <c r="A87" s="225"/>
      <c r="C87" s="171"/>
      <c r="D87" s="158"/>
      <c r="F87" s="172" t="str">
        <f>$F$23</f>
        <v>Month 10</v>
      </c>
      <c r="G87" s="132">
        <v>0</v>
      </c>
      <c r="H87" s="132">
        <f t="shared" si="12"/>
        <v>0</v>
      </c>
      <c r="I87" s="226">
        <f t="shared" si="13"/>
        <v>0</v>
      </c>
      <c r="J87" s="208"/>
    </row>
    <row r="88" spans="1:10" x14ac:dyDescent="0.2">
      <c r="A88" s="225" t="s">
        <v>191</v>
      </c>
      <c r="C88" s="169">
        <f>C78</f>
        <v>0</v>
      </c>
      <c r="D88" s="158"/>
      <c r="F88" s="172" t="str">
        <f>$F$24</f>
        <v>Month 11</v>
      </c>
      <c r="G88" s="132">
        <v>0</v>
      </c>
      <c r="H88" s="132">
        <f t="shared" si="12"/>
        <v>0</v>
      </c>
      <c r="I88" s="226">
        <f t="shared" si="13"/>
        <v>0</v>
      </c>
      <c r="J88" s="208"/>
    </row>
    <row r="89" spans="1:10" x14ac:dyDescent="0.2">
      <c r="A89" s="225" t="s">
        <v>192</v>
      </c>
      <c r="C89" s="169">
        <f>C82</f>
        <v>0</v>
      </c>
      <c r="D89" s="158"/>
      <c r="F89" s="172" t="str">
        <f>$F$25</f>
        <v>Month 12</v>
      </c>
      <c r="G89" s="132">
        <v>0</v>
      </c>
      <c r="H89" s="132">
        <f t="shared" si="12"/>
        <v>0</v>
      </c>
      <c r="I89" s="226">
        <f t="shared" si="13"/>
        <v>0</v>
      </c>
      <c r="J89" s="208"/>
    </row>
    <row r="90" spans="1:10" x14ac:dyDescent="0.2">
      <c r="A90" s="227"/>
      <c r="B90" s="228"/>
      <c r="C90" s="229"/>
      <c r="D90" s="229"/>
      <c r="E90" s="229"/>
      <c r="F90" s="230" t="s">
        <v>193</v>
      </c>
      <c r="G90" s="231">
        <f>SUM(G78:G89)</f>
        <v>0</v>
      </c>
      <c r="H90" s="231">
        <f>SUM(H78:H89)</f>
        <v>0</v>
      </c>
      <c r="I90" s="232">
        <f t="shared" ref="I90" si="14">SUM(I78:I89)</f>
        <v>0</v>
      </c>
      <c r="J90" s="208"/>
    </row>
    <row r="91" spans="1:10" x14ac:dyDescent="0.2">
      <c r="A91" s="210"/>
      <c r="B91" s="210"/>
      <c r="C91" s="210"/>
      <c r="D91" s="210"/>
      <c r="E91" s="210"/>
      <c r="F91" s="210"/>
      <c r="G91" s="210"/>
      <c r="H91" s="210"/>
      <c r="I91" s="210"/>
    </row>
    <row r="92" spans="1:10" x14ac:dyDescent="0.2">
      <c r="A92" s="216" t="s">
        <v>268</v>
      </c>
      <c r="B92" s="217"/>
      <c r="C92" s="218" t="s">
        <v>23</v>
      </c>
      <c r="D92" s="218" t="s">
        <v>24</v>
      </c>
      <c r="E92" s="219"/>
      <c r="F92" s="220"/>
      <c r="G92" s="221" t="s">
        <v>199</v>
      </c>
      <c r="H92" s="221" t="s">
        <v>200</v>
      </c>
      <c r="I92" s="222" t="s">
        <v>201</v>
      </c>
      <c r="J92" s="208"/>
    </row>
    <row r="93" spans="1:10" x14ac:dyDescent="0.2">
      <c r="A93" s="223" t="s">
        <v>32</v>
      </c>
      <c r="B93" s="167" t="s">
        <v>31</v>
      </c>
      <c r="C93" s="234"/>
      <c r="D93" s="135"/>
      <c r="F93" s="168" t="s">
        <v>292</v>
      </c>
      <c r="G93" s="135"/>
      <c r="H93" s="170">
        <v>0</v>
      </c>
      <c r="I93" s="224">
        <v>0</v>
      </c>
      <c r="J93" s="208"/>
    </row>
    <row r="94" spans="1:10" x14ac:dyDescent="0.2">
      <c r="A94" s="225" t="s">
        <v>25</v>
      </c>
      <c r="B94" s="233"/>
      <c r="C94" s="235"/>
      <c r="D94" s="211">
        <v>1</v>
      </c>
      <c r="F94" s="172" t="str">
        <f>$F$14</f>
        <v>Month 1</v>
      </c>
      <c r="G94" s="132">
        <v>0</v>
      </c>
      <c r="H94" s="132">
        <f t="shared" ref="H94:H105" si="15">IF($H$93=0%,G94,(1+$H$93)*G94)</f>
        <v>0</v>
      </c>
      <c r="I94" s="226">
        <f t="shared" ref="I94:I105" si="16">IF($I$93=0,H94,(1+$I$93)*H94)</f>
        <v>0</v>
      </c>
      <c r="J94" s="208"/>
    </row>
    <row r="95" spans="1:10" x14ac:dyDescent="0.2">
      <c r="A95" s="225"/>
      <c r="B95" s="214"/>
      <c r="C95" s="215"/>
      <c r="D95" s="158"/>
      <c r="F95" s="172" t="str">
        <f>$F$15</f>
        <v>Month 2</v>
      </c>
      <c r="G95" s="132">
        <v>0</v>
      </c>
      <c r="H95" s="132">
        <f t="shared" si="15"/>
        <v>0</v>
      </c>
      <c r="I95" s="226">
        <f t="shared" si="16"/>
        <v>0</v>
      </c>
      <c r="J95" s="208"/>
    </row>
    <row r="96" spans="1:10" x14ac:dyDescent="0.2">
      <c r="A96" s="236" t="s">
        <v>26</v>
      </c>
      <c r="B96" s="237">
        <v>0</v>
      </c>
      <c r="C96" s="208"/>
      <c r="D96" s="158"/>
      <c r="F96" s="172" t="str">
        <f>$F$16</f>
        <v>Month 3</v>
      </c>
      <c r="G96" s="132">
        <v>0</v>
      </c>
      <c r="H96" s="132">
        <f t="shared" si="15"/>
        <v>0</v>
      </c>
      <c r="I96" s="226">
        <f t="shared" si="16"/>
        <v>0</v>
      </c>
      <c r="J96" s="208"/>
    </row>
    <row r="97" spans="1:10" ht="14.25" x14ac:dyDescent="0.35">
      <c r="A97" s="236" t="s">
        <v>27</v>
      </c>
      <c r="B97" s="238">
        <v>0</v>
      </c>
      <c r="C97" s="208"/>
      <c r="D97" s="158"/>
      <c r="F97" s="172" t="str">
        <f>$F$17</f>
        <v>Month 4</v>
      </c>
      <c r="G97" s="132">
        <v>0</v>
      </c>
      <c r="H97" s="132">
        <f t="shared" si="15"/>
        <v>0</v>
      </c>
      <c r="I97" s="226">
        <f t="shared" si="16"/>
        <v>0</v>
      </c>
      <c r="J97" s="208"/>
    </row>
    <row r="98" spans="1:10" x14ac:dyDescent="0.2">
      <c r="A98" s="225" t="s">
        <v>28</v>
      </c>
      <c r="B98" s="215"/>
      <c r="C98" s="161">
        <f>+B96+B97</f>
        <v>0</v>
      </c>
      <c r="D98" s="158">
        <f>IF(C98=0,0,C98/C94)</f>
        <v>0</v>
      </c>
      <c r="F98" s="172" t="str">
        <f>$F$18</f>
        <v>Month 5</v>
      </c>
      <c r="G98" s="132">
        <v>0</v>
      </c>
      <c r="H98" s="132">
        <f t="shared" si="15"/>
        <v>0</v>
      </c>
      <c r="I98" s="226">
        <f t="shared" si="16"/>
        <v>0</v>
      </c>
      <c r="J98" s="208"/>
    </row>
    <row r="99" spans="1:10" x14ac:dyDescent="0.2">
      <c r="A99" s="225" t="s">
        <v>29</v>
      </c>
      <c r="C99" s="161">
        <f>C94-C98</f>
        <v>0</v>
      </c>
      <c r="D99" s="158">
        <f>IF(C99=0,0,C99/C94)</f>
        <v>0</v>
      </c>
      <c r="F99" s="172" t="str">
        <f>$F$19</f>
        <v>Month 6</v>
      </c>
      <c r="G99" s="132">
        <v>0</v>
      </c>
      <c r="H99" s="132">
        <f t="shared" si="15"/>
        <v>0</v>
      </c>
      <c r="I99" s="226">
        <f t="shared" si="16"/>
        <v>0</v>
      </c>
      <c r="J99" s="208"/>
    </row>
    <row r="100" spans="1:10" x14ac:dyDescent="0.2">
      <c r="A100" s="225"/>
      <c r="C100" s="161"/>
      <c r="D100" s="158"/>
      <c r="F100" s="172" t="str">
        <f>$F$20</f>
        <v>Month 7</v>
      </c>
      <c r="G100" s="132">
        <v>0</v>
      </c>
      <c r="H100" s="132">
        <f t="shared" si="15"/>
        <v>0</v>
      </c>
      <c r="I100" s="226">
        <f t="shared" si="16"/>
        <v>0</v>
      </c>
      <c r="J100" s="208"/>
    </row>
    <row r="101" spans="1:10" x14ac:dyDescent="0.2">
      <c r="A101" s="225" t="s">
        <v>189</v>
      </c>
      <c r="C101" s="169">
        <f>C94</f>
        <v>0</v>
      </c>
      <c r="D101" s="158"/>
      <c r="F101" s="172" t="str">
        <f>$F$21</f>
        <v>Month 8</v>
      </c>
      <c r="G101" s="132">
        <v>0</v>
      </c>
      <c r="H101" s="132">
        <f t="shared" si="15"/>
        <v>0</v>
      </c>
      <c r="I101" s="226">
        <f t="shared" si="16"/>
        <v>0</v>
      </c>
      <c r="J101" s="208"/>
    </row>
    <row r="102" spans="1:10" x14ac:dyDescent="0.2">
      <c r="A102" s="225" t="s">
        <v>190</v>
      </c>
      <c r="C102" s="169">
        <f>C98</f>
        <v>0</v>
      </c>
      <c r="D102" s="158"/>
      <c r="F102" s="172" t="str">
        <f>$F$22</f>
        <v>Month 9</v>
      </c>
      <c r="G102" s="132">
        <v>0</v>
      </c>
      <c r="H102" s="132">
        <f t="shared" si="15"/>
        <v>0</v>
      </c>
      <c r="I102" s="226">
        <f t="shared" si="16"/>
        <v>0</v>
      </c>
      <c r="J102" s="208"/>
    </row>
    <row r="103" spans="1:10" x14ac:dyDescent="0.2">
      <c r="A103" s="225"/>
      <c r="C103" s="171"/>
      <c r="D103" s="158"/>
      <c r="F103" s="172" t="str">
        <f>$F$23</f>
        <v>Month 10</v>
      </c>
      <c r="G103" s="132">
        <v>0</v>
      </c>
      <c r="H103" s="132">
        <f t="shared" si="15"/>
        <v>0</v>
      </c>
      <c r="I103" s="226">
        <f t="shared" si="16"/>
        <v>0</v>
      </c>
      <c r="J103" s="208"/>
    </row>
    <row r="104" spans="1:10" x14ac:dyDescent="0.2">
      <c r="A104" s="225" t="s">
        <v>191</v>
      </c>
      <c r="C104" s="169">
        <f>C94</f>
        <v>0</v>
      </c>
      <c r="D104" s="158"/>
      <c r="F104" s="172" t="str">
        <f>$F$24</f>
        <v>Month 11</v>
      </c>
      <c r="G104" s="132">
        <v>0</v>
      </c>
      <c r="H104" s="132">
        <f t="shared" si="15"/>
        <v>0</v>
      </c>
      <c r="I104" s="226">
        <f t="shared" si="16"/>
        <v>0</v>
      </c>
      <c r="J104" s="208"/>
    </row>
    <row r="105" spans="1:10" x14ac:dyDescent="0.2">
      <c r="A105" s="225" t="s">
        <v>192</v>
      </c>
      <c r="C105" s="169">
        <f>C98</f>
        <v>0</v>
      </c>
      <c r="D105" s="158"/>
      <c r="F105" s="172" t="str">
        <f>$F$25</f>
        <v>Month 12</v>
      </c>
      <c r="G105" s="132">
        <v>0</v>
      </c>
      <c r="H105" s="132">
        <f t="shared" si="15"/>
        <v>0</v>
      </c>
      <c r="I105" s="226">
        <f t="shared" si="16"/>
        <v>0</v>
      </c>
      <c r="J105" s="208"/>
    </row>
    <row r="106" spans="1:10" x14ac:dyDescent="0.2">
      <c r="A106" s="227"/>
      <c r="B106" s="228"/>
      <c r="C106" s="229"/>
      <c r="D106" s="229"/>
      <c r="E106" s="229"/>
      <c r="F106" s="230" t="s">
        <v>193</v>
      </c>
      <c r="G106" s="231">
        <f>SUM(G94:G105)</f>
        <v>0</v>
      </c>
      <c r="H106" s="231">
        <f>SUM(H94:H105)</f>
        <v>0</v>
      </c>
      <c r="I106" s="232">
        <f t="shared" ref="I106" si="17">SUM(I94:I105)</f>
        <v>0</v>
      </c>
      <c r="J106" s="208"/>
    </row>
    <row r="107" spans="1:10" x14ac:dyDescent="0.2">
      <c r="A107" s="210"/>
      <c r="B107" s="215"/>
      <c r="C107" s="210"/>
      <c r="D107" s="210"/>
      <c r="E107" s="210"/>
      <c r="F107" s="210"/>
      <c r="G107" s="210"/>
      <c r="H107" s="210"/>
      <c r="I107" s="210"/>
    </row>
  </sheetData>
  <phoneticPr fontId="0" type="noConversion"/>
  <pageMargins left="0.75" right="0.75" top="1" bottom="0.5" header="0.5" footer="0.5"/>
  <pageSetup orientation="portrait"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84"/>
  <sheetViews>
    <sheetView zoomScale="90" zoomScaleNormal="90" zoomScalePageLayoutView="90" workbookViewId="0">
      <selection activeCell="C3" sqref="C1:N1048576"/>
    </sheetView>
  </sheetViews>
  <sheetFormatPr defaultColWidth="8.85546875" defaultRowHeight="12" x14ac:dyDescent="0.2"/>
  <cols>
    <col min="1" max="1" width="2.7109375" style="127" customWidth="1"/>
    <col min="2" max="2" width="23.28515625" style="126" customWidth="1"/>
    <col min="3" max="12" width="10.7109375" style="126" hidden="1" customWidth="1"/>
    <col min="13" max="14" width="9" style="126" hidden="1" customWidth="1"/>
    <col min="15" max="15" width="12.42578125" style="126" bestFit="1" customWidth="1"/>
    <col min="16" max="16" width="8" style="158" bestFit="1" customWidth="1"/>
    <col min="17" max="17" width="4.42578125" style="126" customWidth="1"/>
    <col min="18" max="18" width="12.42578125" style="126" bestFit="1" customWidth="1"/>
    <col min="19" max="19" width="8" style="126" bestFit="1" customWidth="1"/>
    <col min="20" max="20" width="1.42578125" style="126" customWidth="1"/>
    <col min="21" max="21" width="12.42578125" style="126" bestFit="1" customWidth="1"/>
    <col min="22" max="22" width="8" style="126" bestFit="1" customWidth="1"/>
    <col min="23" max="16384" width="8.85546875" style="126"/>
  </cols>
  <sheetData>
    <row r="1" spans="1:30" ht="18" x14ac:dyDescent="0.25">
      <c r="A1" s="283" t="str">
        <f>Expenses!A1</f>
        <v>Name</v>
      </c>
      <c r="B1" s="284"/>
      <c r="C1" s="284"/>
      <c r="D1" s="284"/>
      <c r="E1" s="284"/>
      <c r="F1" s="284"/>
      <c r="G1" s="284"/>
      <c r="H1" s="284"/>
      <c r="I1" s="284"/>
      <c r="J1" s="284"/>
      <c r="K1" s="284"/>
      <c r="L1" s="284"/>
      <c r="M1" s="284"/>
      <c r="N1" s="284"/>
      <c r="O1" s="284"/>
      <c r="P1" s="284"/>
      <c r="Q1" s="284"/>
      <c r="R1" s="284"/>
      <c r="S1" s="284"/>
      <c r="T1" s="284"/>
      <c r="U1" s="284"/>
      <c r="V1" s="285"/>
    </row>
    <row r="2" spans="1:30" ht="17.25" customHeight="1" x14ac:dyDescent="0.2">
      <c r="A2" s="286" t="s">
        <v>69</v>
      </c>
      <c r="B2" s="287"/>
      <c r="C2" s="287"/>
      <c r="D2" s="287"/>
      <c r="E2" s="287"/>
      <c r="F2" s="287"/>
      <c r="G2" s="287"/>
      <c r="H2" s="287"/>
      <c r="I2" s="287"/>
      <c r="J2" s="287"/>
      <c r="K2" s="287"/>
      <c r="L2" s="287"/>
      <c r="M2" s="287"/>
      <c r="N2" s="287"/>
      <c r="O2" s="287"/>
      <c r="P2" s="287"/>
      <c r="Q2" s="287"/>
      <c r="R2" s="287"/>
      <c r="S2" s="287"/>
      <c r="T2" s="287"/>
      <c r="U2" s="287"/>
      <c r="V2" s="288"/>
    </row>
    <row r="3" spans="1:30" ht="5.25" customHeight="1" x14ac:dyDescent="0.2"/>
    <row r="4" spans="1:30" s="127" customFormat="1" x14ac:dyDescent="0.2">
      <c r="C4" s="173" t="str">
        <f>Revenue!F14</f>
        <v>Month 1</v>
      </c>
      <c r="D4" s="173" t="str">
        <f>Revenue!F15</f>
        <v>Month 2</v>
      </c>
      <c r="E4" s="173" t="str">
        <f>Revenue!F16</f>
        <v>Month 3</v>
      </c>
      <c r="F4" s="173" t="str">
        <f>Revenue!F17</f>
        <v>Month 4</v>
      </c>
      <c r="G4" s="173" t="str">
        <f>Revenue!F18</f>
        <v>Month 5</v>
      </c>
      <c r="H4" s="173" t="str">
        <f>Revenue!F19</f>
        <v>Month 6</v>
      </c>
      <c r="I4" s="173" t="str">
        <f>Revenue!F20</f>
        <v>Month 7</v>
      </c>
      <c r="J4" s="173" t="str">
        <f>Revenue!F21</f>
        <v>Month 8</v>
      </c>
      <c r="K4" s="173" t="str">
        <f>Revenue!F22</f>
        <v>Month 9</v>
      </c>
      <c r="L4" s="173" t="str">
        <f>Revenue!F23</f>
        <v>Month 10</v>
      </c>
      <c r="M4" s="173" t="str">
        <f>Revenue!F24</f>
        <v>Month 11</v>
      </c>
      <c r="N4" s="173" t="str">
        <f>Revenue!F25</f>
        <v>Month 12</v>
      </c>
      <c r="O4" s="173" t="s">
        <v>257</v>
      </c>
      <c r="P4" s="174" t="s">
        <v>71</v>
      </c>
      <c r="Q4" s="173"/>
      <c r="R4" s="173" t="s">
        <v>269</v>
      </c>
      <c r="S4" s="175" t="s">
        <v>71</v>
      </c>
      <c r="T4" s="173"/>
      <c r="U4" s="173" t="s">
        <v>270</v>
      </c>
      <c r="V4" s="175" t="s">
        <v>71</v>
      </c>
      <c r="W4" s="173"/>
      <c r="X4" s="173"/>
      <c r="Y4" s="173"/>
      <c r="Z4" s="173"/>
      <c r="AA4" s="173"/>
      <c r="AB4" s="173"/>
      <c r="AC4" s="173"/>
      <c r="AD4" s="174"/>
    </row>
    <row r="5" spans="1:30" x14ac:dyDescent="0.2">
      <c r="A5" s="127" t="s">
        <v>80</v>
      </c>
      <c r="AD5" s="158"/>
    </row>
    <row r="6" spans="1:30" x14ac:dyDescent="0.2">
      <c r="B6" s="126" t="str">
        <f>Revenue!A12</f>
        <v>Product / Service 1</v>
      </c>
      <c r="C6" s="139">
        <f>Revenue!$C$14*Revenue!$G14</f>
        <v>0</v>
      </c>
      <c r="D6" s="139">
        <f>Revenue!$C$14*Revenue!$G15</f>
        <v>0</v>
      </c>
      <c r="E6" s="139">
        <f>Revenue!$C$14*Revenue!$G16</f>
        <v>0</v>
      </c>
      <c r="F6" s="139">
        <f>Revenue!$C$14*Revenue!$G17</f>
        <v>0</v>
      </c>
      <c r="G6" s="139">
        <f>Revenue!$C$14*Revenue!$G18</f>
        <v>0</v>
      </c>
      <c r="H6" s="139">
        <f>Revenue!$C$14*Revenue!$G19</f>
        <v>0</v>
      </c>
      <c r="I6" s="139">
        <f>Revenue!$C$14*Revenue!$G20</f>
        <v>0</v>
      </c>
      <c r="J6" s="139">
        <f>Revenue!$C$14*Revenue!$G21</f>
        <v>0</v>
      </c>
      <c r="K6" s="139">
        <f>Revenue!$C$14*Revenue!$G22</f>
        <v>0</v>
      </c>
      <c r="L6" s="139">
        <f>Revenue!$C$14*Revenue!$G23</f>
        <v>0</v>
      </c>
      <c r="M6" s="139">
        <f>Revenue!$C$14*Revenue!$G24</f>
        <v>0</v>
      </c>
      <c r="N6" s="139">
        <f>Revenue!$C$14*Revenue!$G25</f>
        <v>0</v>
      </c>
      <c r="O6" s="176">
        <f t="shared" ref="O6:O12" si="0">SUM(C6:N6)</f>
        <v>0</v>
      </c>
      <c r="Q6" s="139"/>
      <c r="R6" s="176">
        <f>'Yr 2 Income Statement'!O7</f>
        <v>0</v>
      </c>
      <c r="S6" s="139"/>
      <c r="T6" s="139"/>
      <c r="U6" s="176">
        <f>'Yr 3 Income Statement'!O7</f>
        <v>0</v>
      </c>
      <c r="V6" s="139"/>
      <c r="W6" s="139"/>
      <c r="X6" s="139"/>
      <c r="Y6" s="139"/>
      <c r="Z6" s="139"/>
      <c r="AA6" s="139"/>
      <c r="AB6" s="139"/>
      <c r="AC6" s="176"/>
      <c r="AD6" s="158"/>
    </row>
    <row r="7" spans="1:30" x14ac:dyDescent="0.2">
      <c r="B7" s="126" t="str">
        <f>Revenue!A28</f>
        <v>Product / Service 2</v>
      </c>
      <c r="C7" s="139">
        <f>Revenue!$C$30*Revenue!$G30</f>
        <v>0</v>
      </c>
      <c r="D7" s="139">
        <f>Revenue!$C$30*Revenue!$G31</f>
        <v>0</v>
      </c>
      <c r="E7" s="139">
        <f>Revenue!$C$30*Revenue!$G32</f>
        <v>0</v>
      </c>
      <c r="F7" s="139">
        <f>Revenue!$C$30*Revenue!$G33</f>
        <v>0</v>
      </c>
      <c r="G7" s="139">
        <f>Revenue!$C$30*Revenue!$G34</f>
        <v>0</v>
      </c>
      <c r="H7" s="139">
        <f>Revenue!$C$30*Revenue!$G35</f>
        <v>0</v>
      </c>
      <c r="I7" s="139">
        <f>Revenue!$C$30*Revenue!$G36</f>
        <v>0</v>
      </c>
      <c r="J7" s="139">
        <f>Revenue!$C$30*Revenue!$G37</f>
        <v>0</v>
      </c>
      <c r="K7" s="139">
        <f>Revenue!$C$30*Revenue!$G38</f>
        <v>0</v>
      </c>
      <c r="L7" s="139">
        <f>Revenue!$C$30*Revenue!$G39</f>
        <v>0</v>
      </c>
      <c r="M7" s="139">
        <f>Revenue!$C$30*Revenue!$G40</f>
        <v>0</v>
      </c>
      <c r="N7" s="139">
        <f>Revenue!$C$30*Revenue!$G41</f>
        <v>0</v>
      </c>
      <c r="O7" s="176">
        <f t="shared" si="0"/>
        <v>0</v>
      </c>
      <c r="Q7" s="139"/>
      <c r="R7" s="176">
        <f>'Yr 2 Income Statement'!O8</f>
        <v>0</v>
      </c>
      <c r="S7" s="139"/>
      <c r="T7" s="139"/>
      <c r="U7" s="176">
        <f>'Yr 3 Income Statement'!O8</f>
        <v>0</v>
      </c>
      <c r="V7" s="139"/>
      <c r="W7" s="139"/>
      <c r="X7" s="139"/>
      <c r="Y7" s="139"/>
      <c r="Z7" s="139"/>
      <c r="AA7" s="139"/>
      <c r="AB7" s="139"/>
      <c r="AC7" s="176"/>
      <c r="AD7" s="158"/>
    </row>
    <row r="8" spans="1:30" x14ac:dyDescent="0.2">
      <c r="B8" s="126" t="str">
        <f>Revenue!A44</f>
        <v>Product / Service 3</v>
      </c>
      <c r="C8" s="139">
        <f>Revenue!$C$46*Revenue!$G46</f>
        <v>0</v>
      </c>
      <c r="D8" s="139">
        <f>Revenue!$C$46*Revenue!$G47</f>
        <v>0</v>
      </c>
      <c r="E8" s="139">
        <f>Revenue!$C$46*Revenue!$G48</f>
        <v>0</v>
      </c>
      <c r="F8" s="139">
        <f>Revenue!$C$46*Revenue!$G49</f>
        <v>0</v>
      </c>
      <c r="G8" s="139">
        <f>Revenue!$C$46*Revenue!$G50</f>
        <v>0</v>
      </c>
      <c r="H8" s="139">
        <f>Revenue!$C$46*Revenue!$G51</f>
        <v>0</v>
      </c>
      <c r="I8" s="139">
        <f>Revenue!$C$46*Revenue!$G52</f>
        <v>0</v>
      </c>
      <c r="J8" s="139">
        <f>Revenue!$C$46*Revenue!$G53</f>
        <v>0</v>
      </c>
      <c r="K8" s="139">
        <f>Revenue!$C$46*Revenue!$G54</f>
        <v>0</v>
      </c>
      <c r="L8" s="139">
        <f>Revenue!$C$46*Revenue!$G55</f>
        <v>0</v>
      </c>
      <c r="M8" s="139">
        <f>Revenue!$C$46*Revenue!$G56</f>
        <v>0</v>
      </c>
      <c r="N8" s="139">
        <f>Revenue!$C$46*Revenue!$G57</f>
        <v>0</v>
      </c>
      <c r="O8" s="176">
        <f t="shared" si="0"/>
        <v>0</v>
      </c>
      <c r="Q8" s="139"/>
      <c r="R8" s="176">
        <f>'Yr 2 Income Statement'!O9</f>
        <v>0</v>
      </c>
      <c r="S8" s="139"/>
      <c r="T8" s="139"/>
      <c r="U8" s="176">
        <f>'Yr 3 Income Statement'!O9</f>
        <v>0</v>
      </c>
      <c r="V8" s="139"/>
      <c r="W8" s="139"/>
      <c r="X8" s="139"/>
      <c r="Y8" s="139"/>
      <c r="Z8" s="139"/>
      <c r="AA8" s="139"/>
      <c r="AB8" s="139"/>
      <c r="AC8" s="176"/>
      <c r="AD8" s="158"/>
    </row>
    <row r="9" spans="1:30" x14ac:dyDescent="0.2">
      <c r="B9" s="126" t="str">
        <f>Revenue!A60</f>
        <v>Product / Service 4</v>
      </c>
      <c r="C9" s="139">
        <f>Revenue!$C$62*Revenue!$G62</f>
        <v>0</v>
      </c>
      <c r="D9" s="139">
        <f>Revenue!$C$62*Revenue!$G63</f>
        <v>0</v>
      </c>
      <c r="E9" s="139">
        <f>Revenue!$C$62*Revenue!$G64</f>
        <v>0</v>
      </c>
      <c r="F9" s="139">
        <f>Revenue!$C$62*Revenue!$G65</f>
        <v>0</v>
      </c>
      <c r="G9" s="139">
        <f>Revenue!$C$62*Revenue!$G66</f>
        <v>0</v>
      </c>
      <c r="H9" s="139">
        <f>Revenue!$C$62*Revenue!$G67</f>
        <v>0</v>
      </c>
      <c r="I9" s="139">
        <f>Revenue!$C$62*Revenue!$G68</f>
        <v>0</v>
      </c>
      <c r="J9" s="139">
        <f>Revenue!$C$62*Revenue!$G69</f>
        <v>0</v>
      </c>
      <c r="K9" s="139">
        <f>Revenue!$C$62*Revenue!$G70</f>
        <v>0</v>
      </c>
      <c r="L9" s="139">
        <f>Revenue!$C$62*Revenue!$G71</f>
        <v>0</v>
      </c>
      <c r="M9" s="139">
        <f>Revenue!$C$62*Revenue!$G72</f>
        <v>0</v>
      </c>
      <c r="N9" s="139">
        <f>Revenue!$C$62*Revenue!$G73</f>
        <v>0</v>
      </c>
      <c r="O9" s="176">
        <f t="shared" si="0"/>
        <v>0</v>
      </c>
      <c r="Q9" s="139"/>
      <c r="R9" s="176">
        <f>'Yr 2 Income Statement'!O10</f>
        <v>0</v>
      </c>
      <c r="S9" s="139"/>
      <c r="T9" s="139"/>
      <c r="U9" s="176">
        <f>'Yr 3 Income Statement'!O10</f>
        <v>0</v>
      </c>
      <c r="V9" s="139"/>
      <c r="W9" s="139"/>
      <c r="X9" s="139"/>
      <c r="Y9" s="139"/>
      <c r="Z9" s="139"/>
      <c r="AA9" s="139"/>
      <c r="AB9" s="139"/>
      <c r="AC9" s="176"/>
      <c r="AD9" s="158"/>
    </row>
    <row r="10" spans="1:30" x14ac:dyDescent="0.2">
      <c r="B10" s="126" t="str">
        <f>Revenue!A76</f>
        <v>Product / Service 5</v>
      </c>
      <c r="C10" s="139">
        <f>Revenue!$C$78*Revenue!$G78</f>
        <v>0</v>
      </c>
      <c r="D10" s="139">
        <f>Revenue!$C$78*Revenue!$G79</f>
        <v>0</v>
      </c>
      <c r="E10" s="139">
        <f>Revenue!$C$78*Revenue!$G80</f>
        <v>0</v>
      </c>
      <c r="F10" s="139">
        <f>Revenue!$C$78*Revenue!$G81</f>
        <v>0</v>
      </c>
      <c r="G10" s="139">
        <f>Revenue!$C$78*Revenue!$G82</f>
        <v>0</v>
      </c>
      <c r="H10" s="139">
        <f>Revenue!$C$78*Revenue!$G83</f>
        <v>0</v>
      </c>
      <c r="I10" s="139">
        <f>Revenue!$C$78*Revenue!$G84</f>
        <v>0</v>
      </c>
      <c r="J10" s="139">
        <f>Revenue!$C$78*Revenue!$G85</f>
        <v>0</v>
      </c>
      <c r="K10" s="139">
        <f>Revenue!$C$78*Revenue!$G86</f>
        <v>0</v>
      </c>
      <c r="L10" s="139">
        <f>Revenue!$C$78*Revenue!$G87</f>
        <v>0</v>
      </c>
      <c r="M10" s="139">
        <f>Revenue!$C$78*Revenue!$G88</f>
        <v>0</v>
      </c>
      <c r="N10" s="139">
        <f>Revenue!$C$78*Revenue!$G89</f>
        <v>0</v>
      </c>
      <c r="O10" s="176">
        <f t="shared" si="0"/>
        <v>0</v>
      </c>
      <c r="Q10" s="139"/>
      <c r="R10" s="176">
        <f>'Yr 2 Income Statement'!O11</f>
        <v>0</v>
      </c>
      <c r="S10" s="139"/>
      <c r="T10" s="139"/>
      <c r="U10" s="176">
        <f>'Yr 3 Income Statement'!O11</f>
        <v>0</v>
      </c>
      <c r="V10" s="139"/>
      <c r="W10" s="139"/>
      <c r="X10" s="139"/>
      <c r="Y10" s="139"/>
      <c r="Z10" s="139"/>
      <c r="AA10" s="139"/>
      <c r="AB10" s="139"/>
      <c r="AC10" s="176"/>
      <c r="AD10" s="158"/>
    </row>
    <row r="11" spans="1:30" ht="14.25" x14ac:dyDescent="0.35">
      <c r="B11" s="126" t="str">
        <f>Revenue!A92</f>
        <v>Product / Service 6</v>
      </c>
      <c r="C11" s="146">
        <f>Revenue!$C$94*Revenue!$G94</f>
        <v>0</v>
      </c>
      <c r="D11" s="146">
        <f>Revenue!$C$94*Revenue!$G95</f>
        <v>0</v>
      </c>
      <c r="E11" s="146">
        <f>Revenue!$C$94*Revenue!$G96</f>
        <v>0</v>
      </c>
      <c r="F11" s="146">
        <f>Revenue!$C$94*Revenue!$G97</f>
        <v>0</v>
      </c>
      <c r="G11" s="146">
        <f>Revenue!$C$94*Revenue!$G98</f>
        <v>0</v>
      </c>
      <c r="H11" s="146">
        <f>Revenue!$C$94*Revenue!$G99</f>
        <v>0</v>
      </c>
      <c r="I11" s="146">
        <f>Revenue!$C$94*Revenue!$G100</f>
        <v>0</v>
      </c>
      <c r="J11" s="146">
        <f>Revenue!$C$94*Revenue!$G101</f>
        <v>0</v>
      </c>
      <c r="K11" s="146">
        <f>Revenue!$C$94*Revenue!$G102</f>
        <v>0</v>
      </c>
      <c r="L11" s="146">
        <f>Revenue!$C$94*Revenue!$G103</f>
        <v>0</v>
      </c>
      <c r="M11" s="146">
        <f>Revenue!$C$94*Revenue!$G104</f>
        <v>0</v>
      </c>
      <c r="N11" s="146">
        <f>Revenue!$C$94*Revenue!$G105</f>
        <v>0</v>
      </c>
      <c r="O11" s="177">
        <f t="shared" si="0"/>
        <v>0</v>
      </c>
      <c r="Q11" s="146"/>
      <c r="R11" s="177">
        <f>'Yr 2 Income Statement'!O12</f>
        <v>0</v>
      </c>
      <c r="S11" s="146"/>
      <c r="T11" s="146"/>
      <c r="U11" s="177">
        <f>'Yr 3 Income Statement'!O12</f>
        <v>0</v>
      </c>
      <c r="V11" s="146"/>
      <c r="W11" s="146"/>
      <c r="X11" s="146"/>
      <c r="Y11" s="146"/>
      <c r="Z11" s="146"/>
      <c r="AA11" s="146"/>
      <c r="AB11" s="146"/>
      <c r="AC11" s="177"/>
      <c r="AD11" s="158"/>
    </row>
    <row r="12" spans="1:30" x14ac:dyDescent="0.2">
      <c r="A12" s="127" t="s">
        <v>72</v>
      </c>
      <c r="C12" s="176">
        <f>SUM(C6:C11)</f>
        <v>0</v>
      </c>
      <c r="D12" s="176">
        <f t="shared" ref="D12:N12" si="1">SUM(D6:D11)</f>
        <v>0</v>
      </c>
      <c r="E12" s="176">
        <f t="shared" si="1"/>
        <v>0</v>
      </c>
      <c r="F12" s="176">
        <f t="shared" si="1"/>
        <v>0</v>
      </c>
      <c r="G12" s="176">
        <f t="shared" si="1"/>
        <v>0</v>
      </c>
      <c r="H12" s="176">
        <f t="shared" si="1"/>
        <v>0</v>
      </c>
      <c r="I12" s="176">
        <f t="shared" si="1"/>
        <v>0</v>
      </c>
      <c r="J12" s="176">
        <f t="shared" si="1"/>
        <v>0</v>
      </c>
      <c r="K12" s="176">
        <f t="shared" si="1"/>
        <v>0</v>
      </c>
      <c r="L12" s="176">
        <f t="shared" si="1"/>
        <v>0</v>
      </c>
      <c r="M12" s="176">
        <f t="shared" si="1"/>
        <v>0</v>
      </c>
      <c r="N12" s="176">
        <f t="shared" si="1"/>
        <v>0</v>
      </c>
      <c r="O12" s="176">
        <f t="shared" si="0"/>
        <v>0</v>
      </c>
      <c r="P12" s="158">
        <v>1</v>
      </c>
      <c r="Q12" s="176"/>
      <c r="R12" s="176">
        <f>'Yr 2 Income Statement'!O13</f>
        <v>0</v>
      </c>
      <c r="S12" s="158">
        <f>'Yr 2 Income Statement'!P13</f>
        <v>1</v>
      </c>
      <c r="T12" s="176"/>
      <c r="U12" s="176">
        <f>'Yr 3 Income Statement'!O13</f>
        <v>0</v>
      </c>
      <c r="V12" s="158">
        <f>'Yr 3 Income Statement'!P13</f>
        <v>1</v>
      </c>
      <c r="W12" s="176"/>
      <c r="X12" s="176"/>
      <c r="Y12" s="176"/>
      <c r="Z12" s="176"/>
      <c r="AA12" s="176"/>
      <c r="AB12" s="176"/>
      <c r="AC12" s="176"/>
      <c r="AD12" s="158"/>
    </row>
    <row r="13" spans="1:30" x14ac:dyDescent="0.2">
      <c r="S13" s="158"/>
      <c r="V13" s="158"/>
      <c r="AD13" s="158"/>
    </row>
    <row r="14" spans="1:30" x14ac:dyDescent="0.2">
      <c r="A14" s="127" t="s">
        <v>81</v>
      </c>
      <c r="S14" s="158"/>
      <c r="V14" s="158"/>
      <c r="AD14" s="158"/>
    </row>
    <row r="15" spans="1:30" x14ac:dyDescent="0.2">
      <c r="B15" s="126" t="str">
        <f>B6</f>
        <v>Product / Service 1</v>
      </c>
      <c r="C15" s="176">
        <f>C6*Revenue!$D$18</f>
        <v>0</v>
      </c>
      <c r="D15" s="176">
        <f>D6*Revenue!$D$18</f>
        <v>0</v>
      </c>
      <c r="E15" s="176">
        <f>E6*Revenue!$D$18</f>
        <v>0</v>
      </c>
      <c r="F15" s="176">
        <f>F6*Revenue!$D$18</f>
        <v>0</v>
      </c>
      <c r="G15" s="176">
        <f>G6*Revenue!$D$18</f>
        <v>0</v>
      </c>
      <c r="H15" s="176">
        <f>H6*Revenue!$D$18</f>
        <v>0</v>
      </c>
      <c r="I15" s="176">
        <f>I6*Revenue!$D$18</f>
        <v>0</v>
      </c>
      <c r="J15" s="176">
        <f>J6*Revenue!$D$18</f>
        <v>0</v>
      </c>
      <c r="K15" s="176">
        <f>K6*Revenue!$D$18</f>
        <v>0</v>
      </c>
      <c r="L15" s="176">
        <f>L6*Revenue!$D$18</f>
        <v>0</v>
      </c>
      <c r="M15" s="176">
        <f>M6*Revenue!$D$18</f>
        <v>0</v>
      </c>
      <c r="N15" s="176">
        <f>N6*Revenue!$D$18</f>
        <v>0</v>
      </c>
      <c r="O15" s="176">
        <f>SUM(C15:N15)</f>
        <v>0</v>
      </c>
      <c r="Q15" s="139"/>
      <c r="R15" s="176">
        <f>'Yr 2 Income Statement'!O16</f>
        <v>0</v>
      </c>
      <c r="S15" s="158"/>
      <c r="T15" s="139"/>
      <c r="U15" s="176">
        <f>'Yr 3 Income Statement'!O16</f>
        <v>0</v>
      </c>
      <c r="V15" s="158"/>
      <c r="W15" s="139"/>
      <c r="X15" s="139"/>
      <c r="Y15" s="139"/>
      <c r="Z15" s="139"/>
      <c r="AA15" s="139"/>
      <c r="AB15" s="139"/>
      <c r="AC15" s="176"/>
      <c r="AD15" s="158"/>
    </row>
    <row r="16" spans="1:30" x14ac:dyDescent="0.2">
      <c r="B16" s="126" t="str">
        <f>B7</f>
        <v>Product / Service 2</v>
      </c>
      <c r="C16" s="176">
        <f>C7*Revenue!$D$34</f>
        <v>0</v>
      </c>
      <c r="D16" s="176">
        <f>D7*Revenue!$D$34</f>
        <v>0</v>
      </c>
      <c r="E16" s="176">
        <f>E7*Revenue!$D$34</f>
        <v>0</v>
      </c>
      <c r="F16" s="176">
        <f>F7*Revenue!$D$34</f>
        <v>0</v>
      </c>
      <c r="G16" s="176">
        <f>G7*Revenue!$D$34</f>
        <v>0</v>
      </c>
      <c r="H16" s="176">
        <f>H7*Revenue!$D$34</f>
        <v>0</v>
      </c>
      <c r="I16" s="176">
        <f>I7*Revenue!$D$34</f>
        <v>0</v>
      </c>
      <c r="J16" s="176">
        <f>J7*Revenue!$D$34</f>
        <v>0</v>
      </c>
      <c r="K16" s="176">
        <f>K7*Revenue!$D$34</f>
        <v>0</v>
      </c>
      <c r="L16" s="176">
        <f>L7*Revenue!$D$34</f>
        <v>0</v>
      </c>
      <c r="M16" s="176">
        <f>M7*Revenue!$D$34</f>
        <v>0</v>
      </c>
      <c r="N16" s="176">
        <f>N7*Revenue!$D$34</f>
        <v>0</v>
      </c>
      <c r="O16" s="176">
        <f>SUM(C16:N16)</f>
        <v>0</v>
      </c>
      <c r="Q16" s="139"/>
      <c r="R16" s="176">
        <f>'Yr 2 Income Statement'!O17</f>
        <v>0</v>
      </c>
      <c r="S16" s="158"/>
      <c r="T16" s="139"/>
      <c r="U16" s="176">
        <f>'Yr 3 Income Statement'!O17</f>
        <v>0</v>
      </c>
      <c r="V16" s="158"/>
      <c r="W16" s="139"/>
      <c r="X16" s="139"/>
      <c r="Y16" s="139"/>
      <c r="Z16" s="139"/>
      <c r="AA16" s="139"/>
      <c r="AB16" s="139"/>
      <c r="AC16" s="176"/>
      <c r="AD16" s="158"/>
    </row>
    <row r="17" spans="1:30" x14ac:dyDescent="0.2">
      <c r="B17" s="126" t="str">
        <f t="shared" ref="B17:B20" si="2">B8</f>
        <v>Product / Service 3</v>
      </c>
      <c r="C17" s="176">
        <f>C8*Revenue!$D$50</f>
        <v>0</v>
      </c>
      <c r="D17" s="176">
        <f>D8*Revenue!$D$50</f>
        <v>0</v>
      </c>
      <c r="E17" s="176">
        <f>E8*Revenue!$D$50</f>
        <v>0</v>
      </c>
      <c r="F17" s="176">
        <f>F8*Revenue!$D$50</f>
        <v>0</v>
      </c>
      <c r="G17" s="176">
        <f>G8*Revenue!$D$50</f>
        <v>0</v>
      </c>
      <c r="H17" s="176">
        <f>H8*Revenue!$D$50</f>
        <v>0</v>
      </c>
      <c r="I17" s="176">
        <f>I8*Revenue!$D$50</f>
        <v>0</v>
      </c>
      <c r="J17" s="176">
        <f>J8*Revenue!$D$50</f>
        <v>0</v>
      </c>
      <c r="K17" s="176">
        <f>K8*Revenue!$D$50</f>
        <v>0</v>
      </c>
      <c r="L17" s="176">
        <f>L8*Revenue!$D$50</f>
        <v>0</v>
      </c>
      <c r="M17" s="176">
        <f>M8*Revenue!$D$50</f>
        <v>0</v>
      </c>
      <c r="N17" s="176">
        <f>N8*Revenue!$D$50</f>
        <v>0</v>
      </c>
      <c r="O17" s="176">
        <f t="shared" ref="O17:O19" si="3">SUM(C17:N17)</f>
        <v>0</v>
      </c>
      <c r="Q17" s="139"/>
      <c r="R17" s="176">
        <f>'Yr 2 Income Statement'!O18</f>
        <v>0</v>
      </c>
      <c r="S17" s="158"/>
      <c r="T17" s="139"/>
      <c r="U17" s="176">
        <f>'Yr 3 Income Statement'!O18</f>
        <v>0</v>
      </c>
      <c r="V17" s="158"/>
      <c r="W17" s="139"/>
      <c r="X17" s="139"/>
      <c r="Y17" s="139"/>
      <c r="Z17" s="139"/>
      <c r="AA17" s="139"/>
      <c r="AB17" s="139"/>
      <c r="AC17" s="176"/>
      <c r="AD17" s="158"/>
    </row>
    <row r="18" spans="1:30" x14ac:dyDescent="0.2">
      <c r="B18" s="126" t="str">
        <f t="shared" si="2"/>
        <v>Product / Service 4</v>
      </c>
      <c r="C18" s="176">
        <f>C9*Revenue!$D$66</f>
        <v>0</v>
      </c>
      <c r="D18" s="176">
        <f>D9*Revenue!$D$66</f>
        <v>0</v>
      </c>
      <c r="E18" s="176">
        <f>E9*Revenue!$D$66</f>
        <v>0</v>
      </c>
      <c r="F18" s="176">
        <f>F9*Revenue!$D$66</f>
        <v>0</v>
      </c>
      <c r="G18" s="176">
        <f>G9*Revenue!$D$66</f>
        <v>0</v>
      </c>
      <c r="H18" s="176">
        <f>H9*Revenue!$D$66</f>
        <v>0</v>
      </c>
      <c r="I18" s="176">
        <f>I9*Revenue!$D$66</f>
        <v>0</v>
      </c>
      <c r="J18" s="176">
        <f>J9*Revenue!$D$66</f>
        <v>0</v>
      </c>
      <c r="K18" s="176">
        <f>K9*Revenue!$D$66</f>
        <v>0</v>
      </c>
      <c r="L18" s="176">
        <f>L9*Revenue!$D$66</f>
        <v>0</v>
      </c>
      <c r="M18" s="176">
        <f>M9*Revenue!$D$66</f>
        <v>0</v>
      </c>
      <c r="N18" s="176">
        <f>N9*Revenue!$D$66</f>
        <v>0</v>
      </c>
      <c r="O18" s="176">
        <f t="shared" si="3"/>
        <v>0</v>
      </c>
      <c r="Q18" s="139"/>
      <c r="R18" s="176">
        <f>'Yr 2 Income Statement'!O19</f>
        <v>0</v>
      </c>
      <c r="S18" s="158"/>
      <c r="T18" s="139"/>
      <c r="U18" s="176">
        <f>'Yr 3 Income Statement'!O19</f>
        <v>0</v>
      </c>
      <c r="V18" s="158"/>
      <c r="W18" s="139"/>
      <c r="X18" s="139"/>
      <c r="Y18" s="139"/>
      <c r="Z18" s="139"/>
      <c r="AA18" s="139"/>
      <c r="AB18" s="139"/>
      <c r="AC18" s="176"/>
      <c r="AD18" s="158"/>
    </row>
    <row r="19" spans="1:30" x14ac:dyDescent="0.2">
      <c r="B19" s="126" t="str">
        <f t="shared" si="2"/>
        <v>Product / Service 5</v>
      </c>
      <c r="C19" s="176">
        <f>C10*Revenue!$D$82</f>
        <v>0</v>
      </c>
      <c r="D19" s="176">
        <f>D10*Revenue!$D$82</f>
        <v>0</v>
      </c>
      <c r="E19" s="176">
        <f>E10*Revenue!$D$82</f>
        <v>0</v>
      </c>
      <c r="F19" s="176">
        <f>F10*Revenue!$D$82</f>
        <v>0</v>
      </c>
      <c r="G19" s="176">
        <f>G10*Revenue!$D$82</f>
        <v>0</v>
      </c>
      <c r="H19" s="176">
        <f>H10*Revenue!$D$82</f>
        <v>0</v>
      </c>
      <c r="I19" s="176">
        <f>I10*Revenue!$D$82</f>
        <v>0</v>
      </c>
      <c r="J19" s="176">
        <f>J10*Revenue!$D$82</f>
        <v>0</v>
      </c>
      <c r="K19" s="176">
        <f>K10*Revenue!$D$82</f>
        <v>0</v>
      </c>
      <c r="L19" s="176">
        <f>L10*Revenue!$D$82</f>
        <v>0</v>
      </c>
      <c r="M19" s="176">
        <f>M10*Revenue!$D$82</f>
        <v>0</v>
      </c>
      <c r="N19" s="176">
        <f>N10*Revenue!$D$82</f>
        <v>0</v>
      </c>
      <c r="O19" s="176">
        <f t="shared" si="3"/>
        <v>0</v>
      </c>
      <c r="Q19" s="139"/>
      <c r="R19" s="176">
        <f>'Yr 2 Income Statement'!O20</f>
        <v>0</v>
      </c>
      <c r="S19" s="158"/>
      <c r="T19" s="139"/>
      <c r="U19" s="176">
        <f>'Yr 3 Income Statement'!O20</f>
        <v>0</v>
      </c>
      <c r="V19" s="158"/>
      <c r="W19" s="139"/>
      <c r="X19" s="139"/>
      <c r="Y19" s="139"/>
      <c r="Z19" s="139"/>
      <c r="AA19" s="139"/>
      <c r="AB19" s="139"/>
      <c r="AC19" s="176"/>
      <c r="AD19" s="158"/>
    </row>
    <row r="20" spans="1:30" ht="14.25" x14ac:dyDescent="0.35">
      <c r="B20" s="126" t="str">
        <f t="shared" si="2"/>
        <v>Product / Service 6</v>
      </c>
      <c r="C20" s="177">
        <f>C11*Revenue!$D$98</f>
        <v>0</v>
      </c>
      <c r="D20" s="177">
        <f>D11*Revenue!$D$98</f>
        <v>0</v>
      </c>
      <c r="E20" s="177">
        <f>E11*Revenue!$D$98</f>
        <v>0</v>
      </c>
      <c r="F20" s="177">
        <f>F11*Revenue!$D$98</f>
        <v>0</v>
      </c>
      <c r="G20" s="177">
        <f>G11*Revenue!$D$98</f>
        <v>0</v>
      </c>
      <c r="H20" s="177">
        <f>H11*Revenue!$D$98</f>
        <v>0</v>
      </c>
      <c r="I20" s="177">
        <f>I11*Revenue!$D$98</f>
        <v>0</v>
      </c>
      <c r="J20" s="177">
        <f>J11*Revenue!$D$98</f>
        <v>0</v>
      </c>
      <c r="K20" s="177">
        <f>K11*Revenue!$D$98</f>
        <v>0</v>
      </c>
      <c r="L20" s="177">
        <f>L11*Revenue!$D$98</f>
        <v>0</v>
      </c>
      <c r="M20" s="177">
        <f>M11*Revenue!$D$98</f>
        <v>0</v>
      </c>
      <c r="N20" s="177">
        <f>N11*Revenue!$D$98</f>
        <v>0</v>
      </c>
      <c r="O20" s="177">
        <f>SUM(C20:N20)</f>
        <v>0</v>
      </c>
      <c r="Q20" s="146"/>
      <c r="R20" s="177">
        <f>'Yr 2 Income Statement'!O21</f>
        <v>0</v>
      </c>
      <c r="S20" s="178"/>
      <c r="T20" s="146"/>
      <c r="U20" s="177">
        <f>'Yr 3 Income Statement'!O21</f>
        <v>0</v>
      </c>
      <c r="V20" s="178"/>
      <c r="W20" s="146"/>
      <c r="X20" s="146"/>
      <c r="Y20" s="146"/>
      <c r="Z20" s="146"/>
      <c r="AA20" s="146"/>
      <c r="AB20" s="146"/>
      <c r="AC20" s="177"/>
      <c r="AD20" s="158"/>
    </row>
    <row r="21" spans="1:30" x14ac:dyDescent="0.2">
      <c r="A21" s="127" t="s">
        <v>74</v>
      </c>
      <c r="C21" s="176">
        <f>SUM(C15:C20)</f>
        <v>0</v>
      </c>
      <c r="D21" s="176">
        <f t="shared" ref="D21:N21" si="4">SUM(D15:D20)</f>
        <v>0</v>
      </c>
      <c r="E21" s="176">
        <f t="shared" si="4"/>
        <v>0</v>
      </c>
      <c r="F21" s="176">
        <f t="shared" si="4"/>
        <v>0</v>
      </c>
      <c r="G21" s="176">
        <f t="shared" si="4"/>
        <v>0</v>
      </c>
      <c r="H21" s="176">
        <f t="shared" si="4"/>
        <v>0</v>
      </c>
      <c r="I21" s="176">
        <f t="shared" si="4"/>
        <v>0</v>
      </c>
      <c r="J21" s="176">
        <f t="shared" si="4"/>
        <v>0</v>
      </c>
      <c r="K21" s="176">
        <f t="shared" si="4"/>
        <v>0</v>
      </c>
      <c r="L21" s="176">
        <f t="shared" si="4"/>
        <v>0</v>
      </c>
      <c r="M21" s="176">
        <f t="shared" si="4"/>
        <v>0</v>
      </c>
      <c r="N21" s="176">
        <f t="shared" si="4"/>
        <v>0</v>
      </c>
      <c r="O21" s="176">
        <f>SUM(C21:N21)</f>
        <v>0</v>
      </c>
      <c r="P21" s="158">
        <f>IF(O21=0,0,O21/O12)</f>
        <v>0</v>
      </c>
      <c r="Q21" s="176"/>
      <c r="R21" s="176">
        <f>'Yr 2 Income Statement'!O22</f>
        <v>0</v>
      </c>
      <c r="S21" s="158">
        <f>'Yr 2 Income Statement'!P22</f>
        <v>0</v>
      </c>
      <c r="T21" s="176"/>
      <c r="U21" s="176">
        <f>'Yr 3 Income Statement'!O22</f>
        <v>0</v>
      </c>
      <c r="V21" s="158">
        <f>'Yr 3 Income Statement'!P22</f>
        <v>0</v>
      </c>
      <c r="W21" s="176"/>
      <c r="X21" s="176"/>
      <c r="Y21" s="176"/>
      <c r="Z21" s="176"/>
      <c r="AA21" s="176"/>
      <c r="AB21" s="176"/>
      <c r="AC21" s="176"/>
      <c r="AD21" s="158"/>
    </row>
    <row r="22" spans="1:30" ht="5.25" customHeight="1" x14ac:dyDescent="0.2">
      <c r="S22" s="158"/>
      <c r="V22" s="158"/>
      <c r="AD22" s="158"/>
    </row>
    <row r="23" spans="1:30" x14ac:dyDescent="0.2">
      <c r="A23" s="127" t="s">
        <v>75</v>
      </c>
      <c r="C23" s="176">
        <f t="shared" ref="C23:N23" si="5">C12-C21</f>
        <v>0</v>
      </c>
      <c r="D23" s="176">
        <f t="shared" si="5"/>
        <v>0</v>
      </c>
      <c r="E23" s="176">
        <f t="shared" si="5"/>
        <v>0</v>
      </c>
      <c r="F23" s="176">
        <f t="shared" si="5"/>
        <v>0</v>
      </c>
      <c r="G23" s="176">
        <f t="shared" si="5"/>
        <v>0</v>
      </c>
      <c r="H23" s="176">
        <f t="shared" si="5"/>
        <v>0</v>
      </c>
      <c r="I23" s="176">
        <f t="shared" si="5"/>
        <v>0</v>
      </c>
      <c r="J23" s="176">
        <f t="shared" si="5"/>
        <v>0</v>
      </c>
      <c r="K23" s="176">
        <f t="shared" si="5"/>
        <v>0</v>
      </c>
      <c r="L23" s="176">
        <f t="shared" si="5"/>
        <v>0</v>
      </c>
      <c r="M23" s="176">
        <f t="shared" si="5"/>
        <v>0</v>
      </c>
      <c r="N23" s="176">
        <f t="shared" si="5"/>
        <v>0</v>
      </c>
      <c r="O23" s="176">
        <f>SUM(C23:N23)</f>
        <v>0</v>
      </c>
      <c r="P23" s="158">
        <f>IF(O23=0,0,O23/O12)</f>
        <v>0</v>
      </c>
      <c r="Q23" s="176"/>
      <c r="R23" s="176">
        <f>'Yr 2 Income Statement'!O24</f>
        <v>0</v>
      </c>
      <c r="S23" s="158">
        <f>'Yr 2 Income Statement'!P24</f>
        <v>0</v>
      </c>
      <c r="T23" s="176"/>
      <c r="U23" s="176">
        <f>'Yr 3 Income Statement'!O24</f>
        <v>0</v>
      </c>
      <c r="V23" s="158">
        <f>'Yr 3 Income Statement'!P24</f>
        <v>0</v>
      </c>
      <c r="W23" s="176"/>
      <c r="X23" s="176"/>
      <c r="Y23" s="176"/>
      <c r="Z23" s="176"/>
      <c r="AA23" s="176"/>
      <c r="AB23" s="176"/>
      <c r="AC23" s="176"/>
      <c r="AD23" s="158"/>
    </row>
    <row r="24" spans="1:30" x14ac:dyDescent="0.2">
      <c r="S24" s="158"/>
      <c r="V24" s="158"/>
      <c r="AD24" s="158"/>
    </row>
    <row r="25" spans="1:30" x14ac:dyDescent="0.2">
      <c r="A25" s="127" t="s">
        <v>79</v>
      </c>
      <c r="C25" s="139"/>
      <c r="D25" s="139"/>
      <c r="E25" s="139"/>
      <c r="F25" s="139"/>
      <c r="G25" s="139"/>
      <c r="H25" s="139"/>
      <c r="I25" s="139"/>
      <c r="J25" s="139"/>
      <c r="K25" s="139"/>
      <c r="L25" s="139"/>
      <c r="M25" s="139"/>
      <c r="N25" s="139"/>
      <c r="O25" s="139"/>
      <c r="Q25" s="139"/>
      <c r="R25" s="139"/>
      <c r="S25" s="158"/>
      <c r="T25" s="139"/>
      <c r="U25" s="139"/>
      <c r="V25" s="158"/>
      <c r="W25" s="139"/>
      <c r="X25" s="139"/>
      <c r="Y25" s="139"/>
      <c r="Z25" s="139"/>
      <c r="AA25" s="139"/>
      <c r="AB25" s="139"/>
      <c r="AC25" s="139"/>
      <c r="AD25" s="158"/>
    </row>
    <row r="26" spans="1:30" x14ac:dyDescent="0.2">
      <c r="B26" s="126" t="str">
        <f>'Monthly Budget'!B8</f>
        <v>Owner's Compensation</v>
      </c>
      <c r="C26" s="139">
        <f>+Expenses!C15</f>
        <v>0</v>
      </c>
      <c r="D26" s="139">
        <f>+C26</f>
        <v>0</v>
      </c>
      <c r="E26" s="139">
        <f t="shared" ref="E26:N26" si="6">+D26</f>
        <v>0</v>
      </c>
      <c r="F26" s="139">
        <f t="shared" si="6"/>
        <v>0</v>
      </c>
      <c r="G26" s="139">
        <f t="shared" si="6"/>
        <v>0</v>
      </c>
      <c r="H26" s="139">
        <f t="shared" si="6"/>
        <v>0</v>
      </c>
      <c r="I26" s="139">
        <f t="shared" si="6"/>
        <v>0</v>
      </c>
      <c r="J26" s="139">
        <f t="shared" si="6"/>
        <v>0</v>
      </c>
      <c r="K26" s="139">
        <f t="shared" si="6"/>
        <v>0</v>
      </c>
      <c r="L26" s="139">
        <f t="shared" si="6"/>
        <v>0</v>
      </c>
      <c r="M26" s="139">
        <f t="shared" si="6"/>
        <v>0</v>
      </c>
      <c r="N26" s="139">
        <f t="shared" si="6"/>
        <v>0</v>
      </c>
      <c r="O26" s="139">
        <f t="shared" ref="O26:O30" si="7">SUM(C26:N26)</f>
        <v>0</v>
      </c>
      <c r="Q26" s="139"/>
      <c r="R26" s="139">
        <f>'Yr 2 Income Statement'!O27</f>
        <v>0</v>
      </c>
      <c r="S26" s="158"/>
      <c r="T26" s="139"/>
      <c r="U26" s="139">
        <f>'Yr 3 Income Statement'!O27</f>
        <v>0</v>
      </c>
      <c r="V26" s="158"/>
      <c r="W26" s="139"/>
      <c r="X26" s="139"/>
      <c r="Y26" s="139"/>
      <c r="Z26" s="139"/>
      <c r="AA26" s="139"/>
      <c r="AB26" s="139"/>
      <c r="AC26" s="139"/>
      <c r="AD26" s="158"/>
    </row>
    <row r="27" spans="1:30" x14ac:dyDescent="0.2">
      <c r="B27" s="126" t="str">
        <f>'Monthly Budget'!B9</f>
        <v>Salaries</v>
      </c>
      <c r="C27" s="139">
        <f>+Expenses!C16</f>
        <v>0</v>
      </c>
      <c r="D27" s="139">
        <f>+C27</f>
        <v>0</v>
      </c>
      <c r="E27" s="139">
        <f t="shared" ref="E27:N27" si="8">+D27</f>
        <v>0</v>
      </c>
      <c r="F27" s="139">
        <f t="shared" si="8"/>
        <v>0</v>
      </c>
      <c r="G27" s="139">
        <f t="shared" si="8"/>
        <v>0</v>
      </c>
      <c r="H27" s="139">
        <f t="shared" si="8"/>
        <v>0</v>
      </c>
      <c r="I27" s="139">
        <f t="shared" si="8"/>
        <v>0</v>
      </c>
      <c r="J27" s="139">
        <f t="shared" si="8"/>
        <v>0</v>
      </c>
      <c r="K27" s="139">
        <f t="shared" si="8"/>
        <v>0</v>
      </c>
      <c r="L27" s="139">
        <f t="shared" si="8"/>
        <v>0</v>
      </c>
      <c r="M27" s="139">
        <f t="shared" si="8"/>
        <v>0</v>
      </c>
      <c r="N27" s="139">
        <f t="shared" si="8"/>
        <v>0</v>
      </c>
      <c r="O27" s="139">
        <f t="shared" si="7"/>
        <v>0</v>
      </c>
      <c r="Q27" s="139"/>
      <c r="R27" s="139">
        <f>'Yr 2 Income Statement'!O28</f>
        <v>0</v>
      </c>
      <c r="S27" s="158"/>
      <c r="T27" s="139"/>
      <c r="U27" s="139">
        <f>'Yr 3 Income Statement'!O28</f>
        <v>0</v>
      </c>
      <c r="V27" s="158"/>
      <c r="W27" s="139"/>
      <c r="X27" s="139"/>
      <c r="Y27" s="139"/>
      <c r="Z27" s="139"/>
      <c r="AA27" s="139"/>
      <c r="AB27" s="139"/>
      <c r="AC27" s="139"/>
      <c r="AD27" s="158"/>
    </row>
    <row r="28" spans="1:30" x14ac:dyDescent="0.2">
      <c r="B28" s="126" t="s">
        <v>89</v>
      </c>
      <c r="C28" s="139">
        <f>Expenses!C17</f>
        <v>0</v>
      </c>
      <c r="D28" s="139">
        <f t="shared" ref="D28:N29" si="9">C28</f>
        <v>0</v>
      </c>
      <c r="E28" s="139">
        <f t="shared" si="9"/>
        <v>0</v>
      </c>
      <c r="F28" s="139">
        <f t="shared" si="9"/>
        <v>0</v>
      </c>
      <c r="G28" s="139">
        <f t="shared" si="9"/>
        <v>0</v>
      </c>
      <c r="H28" s="139">
        <f t="shared" si="9"/>
        <v>0</v>
      </c>
      <c r="I28" s="139">
        <f t="shared" si="9"/>
        <v>0</v>
      </c>
      <c r="J28" s="139">
        <f t="shared" si="9"/>
        <v>0</v>
      </c>
      <c r="K28" s="139">
        <f t="shared" si="9"/>
        <v>0</v>
      </c>
      <c r="L28" s="139">
        <f t="shared" si="9"/>
        <v>0</v>
      </c>
      <c r="M28" s="139">
        <f t="shared" si="9"/>
        <v>0</v>
      </c>
      <c r="N28" s="139">
        <f t="shared" si="9"/>
        <v>0</v>
      </c>
      <c r="O28" s="139">
        <f t="shared" si="7"/>
        <v>0</v>
      </c>
      <c r="Q28" s="139"/>
      <c r="R28" s="139">
        <f>+'Yr 2 Income Statement'!O29</f>
        <v>0</v>
      </c>
      <c r="S28" s="158"/>
      <c r="T28" s="139"/>
      <c r="U28" s="139">
        <f>+'Yr 3 Income Statement'!O29</f>
        <v>0</v>
      </c>
      <c r="V28" s="158"/>
      <c r="W28" s="139"/>
      <c r="X28" s="139"/>
      <c r="Y28" s="139"/>
      <c r="Z28" s="139"/>
      <c r="AA28" s="139"/>
      <c r="AB28" s="139"/>
      <c r="AC28" s="139"/>
      <c r="AD28" s="158"/>
    </row>
    <row r="29" spans="1:30" ht="14.25" x14ac:dyDescent="0.35">
      <c r="B29" s="126" t="str">
        <f>'Monthly Budget'!B15</f>
        <v>Employee Benefit Programs</v>
      </c>
      <c r="C29" s="146">
        <f>Expenses!C18</f>
        <v>0</v>
      </c>
      <c r="D29" s="146">
        <f t="shared" si="9"/>
        <v>0</v>
      </c>
      <c r="E29" s="146">
        <f t="shared" si="9"/>
        <v>0</v>
      </c>
      <c r="F29" s="146">
        <f t="shared" si="9"/>
        <v>0</v>
      </c>
      <c r="G29" s="146">
        <f t="shared" si="9"/>
        <v>0</v>
      </c>
      <c r="H29" s="146">
        <f t="shared" si="9"/>
        <v>0</v>
      </c>
      <c r="I29" s="146">
        <f t="shared" si="9"/>
        <v>0</v>
      </c>
      <c r="J29" s="146">
        <f t="shared" si="9"/>
        <v>0</v>
      </c>
      <c r="K29" s="146">
        <f t="shared" si="9"/>
        <v>0</v>
      </c>
      <c r="L29" s="146">
        <f t="shared" si="9"/>
        <v>0</v>
      </c>
      <c r="M29" s="146">
        <f t="shared" si="9"/>
        <v>0</v>
      </c>
      <c r="N29" s="146">
        <f t="shared" si="9"/>
        <v>0</v>
      </c>
      <c r="O29" s="146">
        <f t="shared" si="7"/>
        <v>0</v>
      </c>
      <c r="Q29" s="146"/>
      <c r="R29" s="205">
        <f>Expenses!C18*(Expenses!C18*Expenses!B32*12)</f>
        <v>0</v>
      </c>
      <c r="S29" s="178"/>
      <c r="T29" s="146"/>
      <c r="U29" s="205">
        <f>Expenses!C18*(Expenses!C18*Expenses!B34*12)</f>
        <v>0</v>
      </c>
      <c r="V29" s="178"/>
      <c r="W29" s="146"/>
      <c r="X29" s="146"/>
      <c r="Y29" s="146"/>
      <c r="Z29" s="146"/>
      <c r="AA29" s="146"/>
      <c r="AB29" s="146"/>
      <c r="AC29" s="146"/>
      <c r="AD29" s="158"/>
    </row>
    <row r="30" spans="1:30" x14ac:dyDescent="0.2">
      <c r="A30" s="127" t="s">
        <v>17</v>
      </c>
      <c r="C30" s="139">
        <f t="shared" ref="C30:N30" si="10">SUM(C26:C29)</f>
        <v>0</v>
      </c>
      <c r="D30" s="139">
        <f t="shared" si="10"/>
        <v>0</v>
      </c>
      <c r="E30" s="139">
        <f t="shared" si="10"/>
        <v>0</v>
      </c>
      <c r="F30" s="139">
        <f t="shared" si="10"/>
        <v>0</v>
      </c>
      <c r="G30" s="139">
        <f t="shared" si="10"/>
        <v>0</v>
      </c>
      <c r="H30" s="139">
        <f t="shared" si="10"/>
        <v>0</v>
      </c>
      <c r="I30" s="139">
        <f t="shared" si="10"/>
        <v>0</v>
      </c>
      <c r="J30" s="139">
        <f t="shared" si="10"/>
        <v>0</v>
      </c>
      <c r="K30" s="139">
        <f t="shared" si="10"/>
        <v>0</v>
      </c>
      <c r="L30" s="139">
        <f t="shared" si="10"/>
        <v>0</v>
      </c>
      <c r="M30" s="139">
        <f t="shared" si="10"/>
        <v>0</v>
      </c>
      <c r="N30" s="139">
        <f t="shared" si="10"/>
        <v>0</v>
      </c>
      <c r="O30" s="139">
        <f t="shared" si="7"/>
        <v>0</v>
      </c>
      <c r="P30" s="158">
        <f>IF(O30=0,0,O30/O12)</f>
        <v>0</v>
      </c>
      <c r="Q30" s="139"/>
      <c r="R30" s="204">
        <f>SUM(R26:R29)</f>
        <v>0</v>
      </c>
      <c r="S30" s="158" t="e">
        <f>+R30/R12</f>
        <v>#DIV/0!</v>
      </c>
      <c r="T30" s="139"/>
      <c r="U30" s="204">
        <f>SUM(U26:U29)</f>
        <v>0</v>
      </c>
      <c r="V30" s="158" t="e">
        <f>+U30/U12</f>
        <v>#DIV/0!</v>
      </c>
      <c r="W30" s="139"/>
      <c r="X30" s="139"/>
      <c r="Y30" s="139"/>
      <c r="Z30" s="139"/>
      <c r="AA30" s="139"/>
      <c r="AB30" s="139"/>
      <c r="AC30" s="139"/>
      <c r="AD30" s="158"/>
    </row>
    <row r="31" spans="1:30" ht="6" customHeight="1" x14ac:dyDescent="0.2">
      <c r="C31" s="139"/>
      <c r="D31" s="139"/>
      <c r="E31" s="139"/>
      <c r="F31" s="139"/>
      <c r="G31" s="139"/>
      <c r="H31" s="139"/>
      <c r="I31" s="139"/>
      <c r="J31" s="139"/>
      <c r="K31" s="139"/>
      <c r="L31" s="139"/>
      <c r="M31" s="139"/>
      <c r="N31" s="139"/>
      <c r="O31" s="139"/>
      <c r="Q31" s="139"/>
      <c r="R31" s="139"/>
      <c r="S31" s="158"/>
      <c r="T31" s="139"/>
      <c r="U31" s="139"/>
      <c r="V31" s="158"/>
      <c r="W31" s="139"/>
      <c r="X31" s="139"/>
      <c r="Y31" s="139"/>
      <c r="Z31" s="139"/>
      <c r="AA31" s="139"/>
      <c r="AB31" s="139"/>
      <c r="AC31" s="139"/>
      <c r="AD31" s="158"/>
    </row>
    <row r="32" spans="1:30" x14ac:dyDescent="0.2">
      <c r="A32" s="127" t="s">
        <v>78</v>
      </c>
      <c r="C32" s="139"/>
      <c r="D32" s="139"/>
      <c r="E32" s="139"/>
      <c r="F32" s="139"/>
      <c r="G32" s="139"/>
      <c r="H32" s="139"/>
      <c r="I32" s="139"/>
      <c r="J32" s="139"/>
      <c r="K32" s="139"/>
      <c r="L32" s="139"/>
      <c r="M32" s="139"/>
      <c r="N32" s="139"/>
      <c r="O32" s="139"/>
      <c r="Q32" s="139"/>
      <c r="R32" s="139"/>
      <c r="S32" s="158"/>
      <c r="T32" s="139"/>
      <c r="U32" s="139"/>
      <c r="V32" s="158"/>
      <c r="W32" s="139"/>
      <c r="X32" s="139"/>
      <c r="Y32" s="139"/>
      <c r="Z32" s="139"/>
      <c r="AA32" s="139"/>
      <c r="AB32" s="139"/>
      <c r="AC32" s="139"/>
      <c r="AD32" s="158"/>
    </row>
    <row r="33" spans="1:30" x14ac:dyDescent="0.2">
      <c r="B33" s="126" t="str">
        <f>+Expenses!A21</f>
        <v>Expense 1</v>
      </c>
      <c r="C33" s="139">
        <f>'Monthly Budget'!D19</f>
        <v>0</v>
      </c>
      <c r="D33" s="139">
        <f>C33</f>
        <v>0</v>
      </c>
      <c r="E33" s="139">
        <f t="shared" ref="E33:N33" si="11">D33</f>
        <v>0</v>
      </c>
      <c r="F33" s="139">
        <f t="shared" si="11"/>
        <v>0</v>
      </c>
      <c r="G33" s="139">
        <f t="shared" si="11"/>
        <v>0</v>
      </c>
      <c r="H33" s="139">
        <f t="shared" si="11"/>
        <v>0</v>
      </c>
      <c r="I33" s="139">
        <f t="shared" si="11"/>
        <v>0</v>
      </c>
      <c r="J33" s="139">
        <f t="shared" si="11"/>
        <v>0</v>
      </c>
      <c r="K33" s="139">
        <f t="shared" si="11"/>
        <v>0</v>
      </c>
      <c r="L33" s="139">
        <f t="shared" si="11"/>
        <v>0</v>
      </c>
      <c r="M33" s="139">
        <f t="shared" si="11"/>
        <v>0</v>
      </c>
      <c r="N33" s="139">
        <f t="shared" si="11"/>
        <v>0</v>
      </c>
      <c r="O33" s="139">
        <f>SUM(C33:N33)</f>
        <v>0</v>
      </c>
      <c r="Q33" s="139"/>
      <c r="R33" s="139">
        <f>'Yr 2 Income Statement'!O34</f>
        <v>0</v>
      </c>
      <c r="S33" s="158"/>
      <c r="T33" s="139"/>
      <c r="U33" s="139">
        <f>'Yr 3 Income Statement'!O34</f>
        <v>0</v>
      </c>
      <c r="V33" s="158"/>
      <c r="W33" s="139"/>
      <c r="X33" s="139"/>
      <c r="Y33" s="139"/>
      <c r="Z33" s="139"/>
      <c r="AA33" s="139"/>
      <c r="AB33" s="139"/>
      <c r="AC33" s="139"/>
      <c r="AD33" s="158"/>
    </row>
    <row r="34" spans="1:30" x14ac:dyDescent="0.2">
      <c r="B34" s="126" t="str">
        <f>+Expenses!A22</f>
        <v>Expense 2</v>
      </c>
      <c r="C34" s="139">
        <f>'Monthly Budget'!D20</f>
        <v>0</v>
      </c>
      <c r="D34" s="139">
        <f t="shared" ref="D34:N40" si="12">C34</f>
        <v>0</v>
      </c>
      <c r="E34" s="139">
        <f t="shared" si="12"/>
        <v>0</v>
      </c>
      <c r="F34" s="139">
        <f t="shared" si="12"/>
        <v>0</v>
      </c>
      <c r="G34" s="139">
        <f t="shared" si="12"/>
        <v>0</v>
      </c>
      <c r="H34" s="139">
        <f t="shared" si="12"/>
        <v>0</v>
      </c>
      <c r="I34" s="139">
        <f t="shared" si="12"/>
        <v>0</v>
      </c>
      <c r="J34" s="139">
        <f t="shared" si="12"/>
        <v>0</v>
      </c>
      <c r="K34" s="139">
        <f t="shared" si="12"/>
        <v>0</v>
      </c>
      <c r="L34" s="139">
        <f t="shared" si="12"/>
        <v>0</v>
      </c>
      <c r="M34" s="139">
        <f t="shared" si="12"/>
        <v>0</v>
      </c>
      <c r="N34" s="139">
        <f t="shared" si="12"/>
        <v>0</v>
      </c>
      <c r="O34" s="139">
        <f t="shared" ref="O34:O41" si="13">SUM(C34:N34)</f>
        <v>0</v>
      </c>
      <c r="Q34" s="139"/>
      <c r="R34" s="139">
        <f>'Yr 2 Income Statement'!O35</f>
        <v>0</v>
      </c>
      <c r="S34" s="158"/>
      <c r="T34" s="139"/>
      <c r="U34" s="139">
        <f>'Yr 3 Income Statement'!O35</f>
        <v>0</v>
      </c>
      <c r="V34" s="158"/>
      <c r="W34" s="139"/>
      <c r="X34" s="139"/>
      <c r="Y34" s="139"/>
      <c r="Z34" s="139"/>
      <c r="AA34" s="139"/>
      <c r="AB34" s="139"/>
      <c r="AC34" s="139"/>
      <c r="AD34" s="158"/>
    </row>
    <row r="35" spans="1:30" x14ac:dyDescent="0.2">
      <c r="B35" s="126" t="str">
        <f>+Expenses!A23</f>
        <v>Expense 3</v>
      </c>
      <c r="C35" s="139">
        <f>'Monthly Budget'!D21</f>
        <v>0</v>
      </c>
      <c r="D35" s="139">
        <f t="shared" si="12"/>
        <v>0</v>
      </c>
      <c r="E35" s="139">
        <f t="shared" si="12"/>
        <v>0</v>
      </c>
      <c r="F35" s="139">
        <f t="shared" si="12"/>
        <v>0</v>
      </c>
      <c r="G35" s="139">
        <f t="shared" si="12"/>
        <v>0</v>
      </c>
      <c r="H35" s="139">
        <f t="shared" si="12"/>
        <v>0</v>
      </c>
      <c r="I35" s="139">
        <f t="shared" si="12"/>
        <v>0</v>
      </c>
      <c r="J35" s="139">
        <f t="shared" si="12"/>
        <v>0</v>
      </c>
      <c r="K35" s="139">
        <f t="shared" si="12"/>
        <v>0</v>
      </c>
      <c r="L35" s="139">
        <f t="shared" si="12"/>
        <v>0</v>
      </c>
      <c r="M35" s="139">
        <f t="shared" si="12"/>
        <v>0</v>
      </c>
      <c r="N35" s="139">
        <f t="shared" si="12"/>
        <v>0</v>
      </c>
      <c r="O35" s="139">
        <f t="shared" si="13"/>
        <v>0</v>
      </c>
      <c r="Q35" s="139"/>
      <c r="R35" s="139">
        <f>'Yr 2 Income Statement'!O36</f>
        <v>0</v>
      </c>
      <c r="S35" s="158"/>
      <c r="T35" s="139"/>
      <c r="U35" s="139">
        <f>'Yr 3 Income Statement'!O36</f>
        <v>0</v>
      </c>
      <c r="V35" s="158"/>
      <c r="W35" s="139"/>
      <c r="X35" s="139"/>
      <c r="Y35" s="139"/>
      <c r="Z35" s="139"/>
      <c r="AA35" s="139"/>
      <c r="AB35" s="139"/>
      <c r="AC35" s="139"/>
      <c r="AD35" s="158"/>
    </row>
    <row r="36" spans="1:30" x14ac:dyDescent="0.2">
      <c r="B36" s="126" t="str">
        <f>+Expenses!A24</f>
        <v>Expense 4</v>
      </c>
      <c r="C36" s="139">
        <f>'Monthly Budget'!D22</f>
        <v>0</v>
      </c>
      <c r="D36" s="139">
        <f t="shared" si="12"/>
        <v>0</v>
      </c>
      <c r="E36" s="139">
        <f t="shared" si="12"/>
        <v>0</v>
      </c>
      <c r="F36" s="139">
        <f t="shared" si="12"/>
        <v>0</v>
      </c>
      <c r="G36" s="139">
        <f t="shared" si="12"/>
        <v>0</v>
      </c>
      <c r="H36" s="139">
        <f t="shared" si="12"/>
        <v>0</v>
      </c>
      <c r="I36" s="139">
        <f t="shared" si="12"/>
        <v>0</v>
      </c>
      <c r="J36" s="139">
        <f t="shared" si="12"/>
        <v>0</v>
      </c>
      <c r="K36" s="139">
        <f t="shared" si="12"/>
        <v>0</v>
      </c>
      <c r="L36" s="139">
        <f t="shared" si="12"/>
        <v>0</v>
      </c>
      <c r="M36" s="139">
        <f t="shared" si="12"/>
        <v>0</v>
      </c>
      <c r="N36" s="139">
        <f t="shared" si="12"/>
        <v>0</v>
      </c>
      <c r="O36" s="139">
        <f t="shared" si="13"/>
        <v>0</v>
      </c>
      <c r="Q36" s="139"/>
      <c r="R36" s="139">
        <f>'Yr 2 Income Statement'!O37</f>
        <v>0</v>
      </c>
      <c r="S36" s="158"/>
      <c r="T36" s="139"/>
      <c r="U36" s="139">
        <f>'Yr 3 Income Statement'!O37</f>
        <v>0</v>
      </c>
      <c r="V36" s="158"/>
      <c r="W36" s="139"/>
      <c r="X36" s="139"/>
      <c r="Y36" s="139"/>
      <c r="Z36" s="139"/>
      <c r="AA36" s="139"/>
      <c r="AB36" s="139"/>
      <c r="AC36" s="139"/>
      <c r="AD36" s="158"/>
    </row>
    <row r="37" spans="1:30" x14ac:dyDescent="0.2">
      <c r="B37" s="126" t="str">
        <f>+Expenses!A25</f>
        <v>Expense 5</v>
      </c>
      <c r="C37" s="139">
        <f>'Monthly Budget'!D23</f>
        <v>0</v>
      </c>
      <c r="D37" s="139">
        <f t="shared" si="12"/>
        <v>0</v>
      </c>
      <c r="E37" s="139">
        <f t="shared" si="12"/>
        <v>0</v>
      </c>
      <c r="F37" s="139">
        <f t="shared" si="12"/>
        <v>0</v>
      </c>
      <c r="G37" s="139">
        <f t="shared" si="12"/>
        <v>0</v>
      </c>
      <c r="H37" s="139">
        <f t="shared" si="12"/>
        <v>0</v>
      </c>
      <c r="I37" s="139">
        <f t="shared" si="12"/>
        <v>0</v>
      </c>
      <c r="J37" s="139">
        <f t="shared" si="12"/>
        <v>0</v>
      </c>
      <c r="K37" s="139">
        <f t="shared" si="12"/>
        <v>0</v>
      </c>
      <c r="L37" s="139">
        <f t="shared" si="12"/>
        <v>0</v>
      </c>
      <c r="M37" s="139">
        <f t="shared" si="12"/>
        <v>0</v>
      </c>
      <c r="N37" s="139">
        <f t="shared" si="12"/>
        <v>0</v>
      </c>
      <c r="O37" s="139">
        <f t="shared" si="13"/>
        <v>0</v>
      </c>
      <c r="Q37" s="139"/>
      <c r="R37" s="139">
        <f>'Yr 2 Income Statement'!O38</f>
        <v>0</v>
      </c>
      <c r="S37" s="158"/>
      <c r="T37" s="139"/>
      <c r="U37" s="139">
        <f>'Yr 3 Income Statement'!O38</f>
        <v>0</v>
      </c>
      <c r="V37" s="158"/>
      <c r="W37" s="139"/>
      <c r="X37" s="139"/>
      <c r="Y37" s="139"/>
      <c r="Z37" s="139"/>
      <c r="AA37" s="139"/>
      <c r="AB37" s="139"/>
      <c r="AC37" s="139"/>
      <c r="AD37" s="158"/>
    </row>
    <row r="38" spans="1:30" x14ac:dyDescent="0.2">
      <c r="B38" s="126" t="str">
        <f>+Expenses!A26</f>
        <v>Expense 6</v>
      </c>
      <c r="C38" s="139">
        <f>'Monthly Budget'!D24</f>
        <v>0</v>
      </c>
      <c r="D38" s="139">
        <f t="shared" si="12"/>
        <v>0</v>
      </c>
      <c r="E38" s="139">
        <f t="shared" si="12"/>
        <v>0</v>
      </c>
      <c r="F38" s="139">
        <f t="shared" si="12"/>
        <v>0</v>
      </c>
      <c r="G38" s="139">
        <f t="shared" si="12"/>
        <v>0</v>
      </c>
      <c r="H38" s="139">
        <f t="shared" si="12"/>
        <v>0</v>
      </c>
      <c r="I38" s="139">
        <f t="shared" si="12"/>
        <v>0</v>
      </c>
      <c r="J38" s="139">
        <f t="shared" si="12"/>
        <v>0</v>
      </c>
      <c r="K38" s="139">
        <f t="shared" si="12"/>
        <v>0</v>
      </c>
      <c r="L38" s="139">
        <f t="shared" si="12"/>
        <v>0</v>
      </c>
      <c r="M38" s="139">
        <f t="shared" si="12"/>
        <v>0</v>
      </c>
      <c r="N38" s="139">
        <f t="shared" si="12"/>
        <v>0</v>
      </c>
      <c r="O38" s="139">
        <f t="shared" si="13"/>
        <v>0</v>
      </c>
      <c r="Q38" s="139"/>
      <c r="R38" s="139">
        <f>'Yr 2 Income Statement'!O39</f>
        <v>0</v>
      </c>
      <c r="S38" s="158"/>
      <c r="T38" s="139"/>
      <c r="U38" s="139">
        <f>'Yr 3 Income Statement'!O39</f>
        <v>0</v>
      </c>
      <c r="V38" s="158"/>
      <c r="W38" s="139"/>
      <c r="X38" s="139"/>
      <c r="Y38" s="139"/>
      <c r="Z38" s="139"/>
      <c r="AA38" s="139"/>
      <c r="AB38" s="139"/>
      <c r="AC38" s="139"/>
      <c r="AD38" s="158"/>
    </row>
    <row r="39" spans="1:30" x14ac:dyDescent="0.2">
      <c r="B39" s="128" t="s">
        <v>265</v>
      </c>
      <c r="C39" s="142">
        <f>IF(Expenses!$E$28&gt;0,Expenses!$I$30,0)</f>
        <v>0</v>
      </c>
      <c r="D39" s="142">
        <f>IF(Expenses!$E$28&gt;0,Expenses!$I$30,0)</f>
        <v>0</v>
      </c>
      <c r="E39" s="142">
        <f>IF(Expenses!$E$28&gt;0,Expenses!$I$30,0)</f>
        <v>0</v>
      </c>
      <c r="F39" s="142">
        <f>IF(Expenses!$E$28&gt;0,Expenses!$I$30,0)</f>
        <v>0</v>
      </c>
      <c r="G39" s="142">
        <f>IF(Expenses!$E$28&gt;0,Expenses!$I$30,0)</f>
        <v>0</v>
      </c>
      <c r="H39" s="142">
        <f>IF(Expenses!$E$28&gt;0,Expenses!$I$30,0)</f>
        <v>0</v>
      </c>
      <c r="I39" s="142">
        <f>IF(Expenses!$E$28&gt;0,Expenses!$I$30,0)</f>
        <v>0</v>
      </c>
      <c r="J39" s="142">
        <f>IF(Expenses!$E$28&gt;0,Expenses!$I$30,0)</f>
        <v>0</v>
      </c>
      <c r="K39" s="142">
        <f>IF(Expenses!$E$28&gt;0,Expenses!$I$30,0)</f>
        <v>0</v>
      </c>
      <c r="L39" s="142">
        <f>IF(Expenses!$E$28&gt;0,Expenses!$I$30,0)</f>
        <v>0</v>
      </c>
      <c r="M39" s="142">
        <f>IF(Expenses!$E$28&gt;0,Expenses!$I$30,0)</f>
        <v>0</v>
      </c>
      <c r="N39" s="142">
        <f>IF(Expenses!$E$28&gt;0,Expenses!$I$30,0)</f>
        <v>0</v>
      </c>
      <c r="O39" s="142">
        <f>SUM(C39:N39)</f>
        <v>0</v>
      </c>
      <c r="Q39" s="142"/>
      <c r="R39" s="139">
        <f>'Yr 2 Income Statement'!O40</f>
        <v>0</v>
      </c>
      <c r="S39" s="179"/>
      <c r="T39" s="142"/>
      <c r="U39" s="139">
        <f>'Yr 3 Income Statement'!O40</f>
        <v>0</v>
      </c>
      <c r="V39" s="179"/>
      <c r="W39" s="142"/>
      <c r="X39" s="142"/>
      <c r="Y39" s="142"/>
      <c r="Z39" s="142"/>
      <c r="AA39" s="142"/>
      <c r="AB39" s="142"/>
      <c r="AC39" s="142"/>
      <c r="AD39" s="158"/>
    </row>
    <row r="40" spans="1:30" ht="14.25" x14ac:dyDescent="0.35">
      <c r="B40" s="126" t="s">
        <v>39</v>
      </c>
      <c r="C40" s="146">
        <f>Expenses!H14</f>
        <v>0</v>
      </c>
      <c r="D40" s="146">
        <f>C40</f>
        <v>0</v>
      </c>
      <c r="E40" s="146">
        <f t="shared" si="12"/>
        <v>0</v>
      </c>
      <c r="F40" s="146">
        <f t="shared" si="12"/>
        <v>0</v>
      </c>
      <c r="G40" s="146">
        <f t="shared" si="12"/>
        <v>0</v>
      </c>
      <c r="H40" s="146">
        <f t="shared" si="12"/>
        <v>0</v>
      </c>
      <c r="I40" s="146">
        <f t="shared" si="12"/>
        <v>0</v>
      </c>
      <c r="J40" s="146">
        <f t="shared" si="12"/>
        <v>0</v>
      </c>
      <c r="K40" s="146">
        <f t="shared" si="12"/>
        <v>0</v>
      </c>
      <c r="L40" s="146">
        <f t="shared" si="12"/>
        <v>0</v>
      </c>
      <c r="M40" s="146">
        <f t="shared" si="12"/>
        <v>0</v>
      </c>
      <c r="N40" s="146">
        <f t="shared" si="12"/>
        <v>0</v>
      </c>
      <c r="O40" s="146">
        <f t="shared" si="13"/>
        <v>0</v>
      </c>
      <c r="Q40" s="146"/>
      <c r="R40" s="146">
        <f>'Yr 2 Income Statement'!O41</f>
        <v>0</v>
      </c>
      <c r="S40" s="178"/>
      <c r="T40" s="146"/>
      <c r="U40" s="146">
        <f>'Yr 3 Income Statement'!O41</f>
        <v>0</v>
      </c>
      <c r="V40" s="178"/>
      <c r="W40" s="146"/>
      <c r="X40" s="146"/>
      <c r="Y40" s="146"/>
      <c r="Z40" s="146"/>
      <c r="AA40" s="146"/>
      <c r="AB40" s="146"/>
      <c r="AC40" s="146"/>
      <c r="AD40" s="158"/>
    </row>
    <row r="41" spans="1:30" x14ac:dyDescent="0.2">
      <c r="A41" s="127" t="s">
        <v>21</v>
      </c>
      <c r="C41" s="176">
        <f>SUM(C33:C40)</f>
        <v>0</v>
      </c>
      <c r="D41" s="176">
        <f t="shared" ref="D41:N41" si="14">SUM(D33:D40)</f>
        <v>0</v>
      </c>
      <c r="E41" s="176">
        <f t="shared" si="14"/>
        <v>0</v>
      </c>
      <c r="F41" s="176">
        <f t="shared" si="14"/>
        <v>0</v>
      </c>
      <c r="G41" s="176">
        <f t="shared" si="14"/>
        <v>0</v>
      </c>
      <c r="H41" s="176">
        <f t="shared" si="14"/>
        <v>0</v>
      </c>
      <c r="I41" s="176">
        <f t="shared" si="14"/>
        <v>0</v>
      </c>
      <c r="J41" s="176">
        <f t="shared" si="14"/>
        <v>0</v>
      </c>
      <c r="K41" s="176">
        <f t="shared" si="14"/>
        <v>0</v>
      </c>
      <c r="L41" s="176">
        <f t="shared" si="14"/>
        <v>0</v>
      </c>
      <c r="M41" s="176">
        <f t="shared" si="14"/>
        <v>0</v>
      </c>
      <c r="N41" s="176">
        <f t="shared" si="14"/>
        <v>0</v>
      </c>
      <c r="O41" s="139">
        <f t="shared" si="13"/>
        <v>0</v>
      </c>
      <c r="P41" s="158">
        <f>IF(O41=0,0,O41/O12)</f>
        <v>0</v>
      </c>
      <c r="Q41" s="176"/>
      <c r="R41" s="139">
        <f>'Yr 2 Income Statement'!O42</f>
        <v>0</v>
      </c>
      <c r="S41" s="158">
        <f>'Yr 2 Income Statement'!P42</f>
        <v>0</v>
      </c>
      <c r="T41" s="176"/>
      <c r="U41" s="139">
        <f>'Yr 3 Income Statement'!O42</f>
        <v>0</v>
      </c>
      <c r="V41" s="158">
        <f>'Yr 3 Income Statement'!P42</f>
        <v>0</v>
      </c>
      <c r="W41" s="176"/>
      <c r="X41" s="176"/>
      <c r="Y41" s="176"/>
      <c r="Z41" s="176"/>
      <c r="AA41" s="176"/>
      <c r="AB41" s="176"/>
      <c r="AC41" s="139"/>
      <c r="AD41" s="158"/>
    </row>
    <row r="42" spans="1:30" x14ac:dyDescent="0.2">
      <c r="S42" s="158"/>
      <c r="V42" s="158"/>
      <c r="AD42" s="158"/>
    </row>
    <row r="43" spans="1:30" x14ac:dyDescent="0.2">
      <c r="A43" s="127" t="s">
        <v>77</v>
      </c>
      <c r="S43" s="158"/>
      <c r="V43" s="158"/>
      <c r="AD43" s="158"/>
    </row>
    <row r="44" spans="1:30" ht="14.25" x14ac:dyDescent="0.35">
      <c r="B44" s="126" t="s">
        <v>90</v>
      </c>
      <c r="C44" s="146">
        <f>ABS(IPMT(Expenses!$B$45/12,1,Expenses!$B$46,Expenses!$B$44))</f>
        <v>0</v>
      </c>
      <c r="D44" s="146">
        <f>ABS(IPMT(Expenses!$B$45/12,2,Expenses!$B$46,Expenses!$B$44))</f>
        <v>0</v>
      </c>
      <c r="E44" s="146">
        <f>ABS(IPMT(Expenses!$B$45/12,3,Expenses!$B$46,Expenses!$B$44))</f>
        <v>0</v>
      </c>
      <c r="F44" s="146">
        <f>ABS(IPMT(Expenses!$B$45/12,4,Expenses!$B$46,Expenses!$B$44))</f>
        <v>0</v>
      </c>
      <c r="G44" s="146">
        <f>ABS(IPMT(Expenses!$B$45/12,5,Expenses!$B$46,Expenses!$B$44))</f>
        <v>0</v>
      </c>
      <c r="H44" s="146">
        <f>ABS(IPMT(Expenses!$B$45/12,6,Expenses!$B$46,Expenses!$B$44))</f>
        <v>0</v>
      </c>
      <c r="I44" s="146">
        <f>ABS(IPMT(Expenses!$B$45/12,7,Expenses!$B$46,Expenses!$B$44))</f>
        <v>0</v>
      </c>
      <c r="J44" s="146">
        <f>ABS(IPMT(Expenses!$B$45/12,8,Expenses!$B$46,Expenses!$B$44))</f>
        <v>0</v>
      </c>
      <c r="K44" s="146">
        <f>ABS(IPMT(Expenses!$B$45/12,9,Expenses!$B$46,Expenses!$B$44))</f>
        <v>0</v>
      </c>
      <c r="L44" s="146">
        <f>ABS(IPMT(Expenses!$B$45/12,10,Expenses!$B$46,Expenses!$B$44))</f>
        <v>0</v>
      </c>
      <c r="M44" s="146">
        <f>ABS(IPMT(Expenses!$B$45/12,11,Expenses!$B$46,Expenses!$B$44))</f>
        <v>0</v>
      </c>
      <c r="N44" s="146">
        <f>ABS(IPMT(Expenses!$B$45/12,12,Expenses!$B$46,Expenses!$B$44))</f>
        <v>0</v>
      </c>
      <c r="O44" s="146">
        <f>SUM(C44:N44)</f>
        <v>0</v>
      </c>
      <c r="Q44" s="139"/>
      <c r="R44" s="146">
        <f>'Yr 2 Income Statement'!O45</f>
        <v>0</v>
      </c>
      <c r="S44" s="158"/>
      <c r="T44" s="139"/>
      <c r="U44" s="146">
        <f>'Yr 3 Income Statement'!O45</f>
        <v>0</v>
      </c>
      <c r="V44" s="158"/>
      <c r="W44" s="139"/>
      <c r="X44" s="139"/>
      <c r="Y44" s="139"/>
      <c r="Z44" s="139"/>
      <c r="AA44" s="139"/>
      <c r="AB44" s="139"/>
      <c r="AC44" s="176"/>
      <c r="AD44" s="158"/>
    </row>
    <row r="45" spans="1:30" x14ac:dyDescent="0.2">
      <c r="A45" s="127" t="s">
        <v>91</v>
      </c>
      <c r="C45" s="176">
        <f t="shared" ref="C45:N45" si="15">SUM(C44:C44)</f>
        <v>0</v>
      </c>
      <c r="D45" s="176">
        <f t="shared" si="15"/>
        <v>0</v>
      </c>
      <c r="E45" s="176">
        <f t="shared" si="15"/>
        <v>0</v>
      </c>
      <c r="F45" s="176">
        <f t="shared" si="15"/>
        <v>0</v>
      </c>
      <c r="G45" s="176">
        <f t="shared" si="15"/>
        <v>0</v>
      </c>
      <c r="H45" s="176">
        <f t="shared" si="15"/>
        <v>0</v>
      </c>
      <c r="I45" s="176">
        <f t="shared" si="15"/>
        <v>0</v>
      </c>
      <c r="J45" s="176">
        <f t="shared" si="15"/>
        <v>0</v>
      </c>
      <c r="K45" s="176">
        <f t="shared" si="15"/>
        <v>0</v>
      </c>
      <c r="L45" s="176">
        <f t="shared" si="15"/>
        <v>0</v>
      </c>
      <c r="M45" s="176">
        <f t="shared" si="15"/>
        <v>0</v>
      </c>
      <c r="N45" s="176">
        <f t="shared" si="15"/>
        <v>0</v>
      </c>
      <c r="O45" s="176">
        <f>SUM(C45:N45)</f>
        <v>0</v>
      </c>
      <c r="P45" s="158">
        <f>IF(O45=0,0,O45/O12)</f>
        <v>0</v>
      </c>
      <c r="Q45" s="176"/>
      <c r="R45" s="176">
        <f>'Yr 2 Income Statement'!O46</f>
        <v>0</v>
      </c>
      <c r="S45" s="158">
        <f>'Yr 2 Income Statement'!P46</f>
        <v>0</v>
      </c>
      <c r="T45" s="176"/>
      <c r="U45" s="176">
        <f>'Yr 3 Income Statement'!O46</f>
        <v>0</v>
      </c>
      <c r="V45" s="158">
        <f>'Yr 3 Income Statement'!P46</f>
        <v>0</v>
      </c>
      <c r="W45" s="176"/>
      <c r="X45" s="176"/>
      <c r="Y45" s="176"/>
      <c r="Z45" s="176"/>
      <c r="AA45" s="176"/>
      <c r="AB45" s="176"/>
      <c r="AC45" s="176"/>
      <c r="AD45" s="158"/>
    </row>
    <row r="46" spans="1:30" x14ac:dyDescent="0.2">
      <c r="C46" s="176"/>
      <c r="D46" s="176"/>
      <c r="E46" s="176"/>
      <c r="F46" s="176"/>
      <c r="G46" s="176"/>
      <c r="H46" s="176"/>
      <c r="I46" s="176"/>
      <c r="J46" s="176"/>
      <c r="K46" s="176"/>
      <c r="L46" s="176"/>
      <c r="M46" s="176"/>
      <c r="N46" s="176"/>
      <c r="O46" s="176"/>
      <c r="Q46" s="176"/>
      <c r="R46" s="176"/>
      <c r="S46" s="158"/>
      <c r="T46" s="176"/>
      <c r="U46" s="176"/>
      <c r="V46" s="158"/>
      <c r="W46" s="176"/>
      <c r="X46" s="176"/>
      <c r="Y46" s="176"/>
      <c r="Z46" s="176"/>
      <c r="AA46" s="176"/>
      <c r="AB46" s="176"/>
      <c r="AC46" s="176"/>
      <c r="AD46" s="158"/>
    </row>
    <row r="47" spans="1:30" x14ac:dyDescent="0.2">
      <c r="A47" s="127" t="s">
        <v>92</v>
      </c>
      <c r="C47" s="176">
        <f t="shared" ref="C47:N47" si="16">C23-C30-C41-C45</f>
        <v>0</v>
      </c>
      <c r="D47" s="176">
        <f t="shared" si="16"/>
        <v>0</v>
      </c>
      <c r="E47" s="176">
        <f t="shared" si="16"/>
        <v>0</v>
      </c>
      <c r="F47" s="176">
        <f t="shared" si="16"/>
        <v>0</v>
      </c>
      <c r="G47" s="176">
        <f t="shared" si="16"/>
        <v>0</v>
      </c>
      <c r="H47" s="176">
        <f t="shared" si="16"/>
        <v>0</v>
      </c>
      <c r="I47" s="176">
        <f t="shared" si="16"/>
        <v>0</v>
      </c>
      <c r="J47" s="176">
        <f t="shared" si="16"/>
        <v>0</v>
      </c>
      <c r="K47" s="176">
        <f t="shared" si="16"/>
        <v>0</v>
      </c>
      <c r="L47" s="176">
        <f t="shared" si="16"/>
        <v>0</v>
      </c>
      <c r="M47" s="176">
        <f t="shared" si="16"/>
        <v>0</v>
      </c>
      <c r="N47" s="176">
        <f t="shared" si="16"/>
        <v>0</v>
      </c>
      <c r="O47" s="176">
        <f>+O12-O21-O30-O41-O45</f>
        <v>0</v>
      </c>
      <c r="Q47" s="176"/>
      <c r="R47" s="176">
        <f>+R12-R21-R30-R41-R45</f>
        <v>0</v>
      </c>
      <c r="T47" s="176"/>
      <c r="U47" s="176">
        <f>+U12-U21-U30-U41-U45</f>
        <v>0</v>
      </c>
      <c r="V47" s="158"/>
      <c r="W47" s="176"/>
      <c r="X47" s="176"/>
      <c r="Y47" s="176"/>
      <c r="Z47" s="176"/>
      <c r="AA47" s="176"/>
      <c r="AB47" s="176"/>
      <c r="AC47" s="176"/>
      <c r="AD47" s="158"/>
    </row>
    <row r="48" spans="1:30" x14ac:dyDescent="0.2">
      <c r="C48" s="176"/>
      <c r="D48" s="176"/>
      <c r="E48" s="176"/>
      <c r="F48" s="176"/>
      <c r="G48" s="176"/>
      <c r="H48" s="176"/>
      <c r="I48" s="176"/>
      <c r="J48" s="176"/>
      <c r="K48" s="176"/>
      <c r="L48" s="176"/>
      <c r="M48" s="176"/>
      <c r="N48" s="176"/>
      <c r="O48" s="176"/>
      <c r="Q48" s="176"/>
      <c r="R48" s="176"/>
      <c r="S48" s="158"/>
      <c r="T48" s="176"/>
      <c r="U48" s="176"/>
      <c r="V48" s="158"/>
      <c r="W48" s="176"/>
      <c r="X48" s="176"/>
      <c r="Y48" s="176"/>
      <c r="Z48" s="176"/>
      <c r="AA48" s="176"/>
      <c r="AB48" s="176"/>
      <c r="AC48" s="176"/>
      <c r="AD48" s="158"/>
    </row>
    <row r="49" spans="1:30" x14ac:dyDescent="0.2">
      <c r="A49" s="127" t="s">
        <v>252</v>
      </c>
      <c r="C49" s="176">
        <f>IF(C47&gt;0,C47*'Cash Receipts and Disbursements'!$B$15,0)</f>
        <v>0</v>
      </c>
      <c r="D49" s="176">
        <f>IF(D47&gt;0,D47*'Cash Receipts and Disbursements'!$B$15,0)</f>
        <v>0</v>
      </c>
      <c r="E49" s="176">
        <f>IF(E47&gt;0,E47*'Cash Receipts and Disbursements'!$B$15,0)</f>
        <v>0</v>
      </c>
      <c r="F49" s="176">
        <f>IF(F47&gt;0,F47*'Cash Receipts and Disbursements'!$B$15,0)</f>
        <v>0</v>
      </c>
      <c r="G49" s="176">
        <f>IF(G47&gt;0,G47*'Cash Receipts and Disbursements'!$B$15,0)</f>
        <v>0</v>
      </c>
      <c r="H49" s="176">
        <f>IF(H47&gt;0,H47*'Cash Receipts and Disbursements'!$B$15,0)</f>
        <v>0</v>
      </c>
      <c r="I49" s="176">
        <f>IF(I47&gt;0,I47*'Cash Receipts and Disbursements'!$B$15,0)</f>
        <v>0</v>
      </c>
      <c r="J49" s="176">
        <f>IF(J47&gt;0,J47*'Cash Receipts and Disbursements'!$B$15,0)</f>
        <v>0</v>
      </c>
      <c r="K49" s="176">
        <f>IF(K47&gt;0,K47*'Cash Receipts and Disbursements'!$B$15,0)</f>
        <v>0</v>
      </c>
      <c r="L49" s="176">
        <f>IF(L47&gt;0,L47*'Cash Receipts and Disbursements'!$B$15,0)</f>
        <v>0</v>
      </c>
      <c r="M49" s="176">
        <f>IF(M47&gt;0,M47*'Cash Receipts and Disbursements'!$B$15,0)</f>
        <v>0</v>
      </c>
      <c r="N49" s="176">
        <f>IF(N47&gt;0,N47*'Cash Receipts and Disbursements'!$B$15,0)</f>
        <v>0</v>
      </c>
      <c r="O49" s="176">
        <f>IF(O47&lt;0,0,O47*Expenses!$B$37)</f>
        <v>0</v>
      </c>
      <c r="Q49" s="176"/>
      <c r="R49" s="176">
        <f>IF(R47&lt;0,0,R47*Expenses!$B$37)</f>
        <v>0</v>
      </c>
      <c r="S49" s="158"/>
      <c r="T49" s="176"/>
      <c r="U49" s="176">
        <f>IF(U47&lt;0,0,U47*Expenses!$B$37)</f>
        <v>0</v>
      </c>
      <c r="V49" s="158"/>
      <c r="W49" s="176"/>
      <c r="X49" s="176"/>
      <c r="Y49" s="176"/>
      <c r="Z49" s="176"/>
      <c r="AA49" s="176"/>
      <c r="AB49" s="176"/>
      <c r="AC49" s="176"/>
      <c r="AD49" s="158"/>
    </row>
    <row r="50" spans="1:30" x14ac:dyDescent="0.2">
      <c r="S50" s="158"/>
      <c r="V50" s="158"/>
      <c r="AD50" s="158"/>
    </row>
    <row r="51" spans="1:30" x14ac:dyDescent="0.2">
      <c r="A51" s="127" t="s">
        <v>253</v>
      </c>
      <c r="C51" s="176">
        <f>C47-C49</f>
        <v>0</v>
      </c>
      <c r="D51" s="176">
        <f t="shared" ref="D51:O51" si="17">D47-D49</f>
        <v>0</v>
      </c>
      <c r="E51" s="176">
        <f t="shared" si="17"/>
        <v>0</v>
      </c>
      <c r="F51" s="176">
        <f t="shared" si="17"/>
        <v>0</v>
      </c>
      <c r="G51" s="176">
        <f t="shared" si="17"/>
        <v>0</v>
      </c>
      <c r="H51" s="176">
        <f t="shared" si="17"/>
        <v>0</v>
      </c>
      <c r="I51" s="176">
        <f t="shared" si="17"/>
        <v>0</v>
      </c>
      <c r="J51" s="176">
        <f t="shared" si="17"/>
        <v>0</v>
      </c>
      <c r="K51" s="176">
        <f t="shared" si="17"/>
        <v>0</v>
      </c>
      <c r="L51" s="176">
        <f t="shared" si="17"/>
        <v>0</v>
      </c>
      <c r="M51" s="176">
        <f t="shared" si="17"/>
        <v>0</v>
      </c>
      <c r="N51" s="176">
        <f t="shared" si="17"/>
        <v>0</v>
      </c>
      <c r="O51" s="176">
        <f t="shared" si="17"/>
        <v>0</v>
      </c>
      <c r="P51" s="158">
        <f>IF(O51=0,0,O51/O12)</f>
        <v>0</v>
      </c>
      <c r="Q51" s="176"/>
      <c r="R51" s="176">
        <f t="shared" ref="R51" si="18">R47-R49</f>
        <v>0</v>
      </c>
      <c r="S51" s="158">
        <f>IF(R51=0,0,R51/R12)</f>
        <v>0</v>
      </c>
      <c r="T51" s="176"/>
      <c r="U51" s="176">
        <f t="shared" ref="U51" si="19">U47-U49</f>
        <v>0</v>
      </c>
      <c r="V51" s="158">
        <f>IF(U51=0,0,U51/U12)</f>
        <v>0</v>
      </c>
      <c r="W51" s="176"/>
      <c r="X51" s="176"/>
      <c r="Y51" s="176"/>
      <c r="Z51" s="176"/>
      <c r="AA51" s="176"/>
      <c r="AB51" s="176"/>
      <c r="AC51" s="176"/>
      <c r="AD51" s="158"/>
    </row>
    <row r="52" spans="1:30" x14ac:dyDescent="0.2">
      <c r="AD52" s="158"/>
    </row>
    <row r="53" spans="1:30" x14ac:dyDescent="0.2">
      <c r="AD53" s="158"/>
    </row>
    <row r="54" spans="1:30" x14ac:dyDescent="0.2">
      <c r="AD54" s="158"/>
    </row>
    <row r="55" spans="1:30" x14ac:dyDescent="0.2">
      <c r="AD55" s="158"/>
    </row>
    <row r="56" spans="1:30" x14ac:dyDescent="0.2">
      <c r="AD56" s="158"/>
    </row>
    <row r="57" spans="1:30" x14ac:dyDescent="0.2">
      <c r="AD57" s="158"/>
    </row>
    <row r="58" spans="1:30" x14ac:dyDescent="0.2">
      <c r="AD58" s="158"/>
    </row>
    <row r="59" spans="1:30" x14ac:dyDescent="0.2">
      <c r="AD59" s="158"/>
    </row>
    <row r="60" spans="1:30" x14ac:dyDescent="0.2">
      <c r="AD60" s="158"/>
    </row>
    <row r="61" spans="1:30" x14ac:dyDescent="0.2">
      <c r="AD61" s="158"/>
    </row>
    <row r="62" spans="1:30" x14ac:dyDescent="0.2">
      <c r="AD62" s="158"/>
    </row>
    <row r="63" spans="1:30" x14ac:dyDescent="0.2">
      <c r="AD63" s="158"/>
    </row>
    <row r="64" spans="1:30" x14ac:dyDescent="0.2">
      <c r="AD64" s="158"/>
    </row>
    <row r="65" spans="30:30" x14ac:dyDescent="0.2">
      <c r="AD65" s="158"/>
    </row>
    <row r="66" spans="30:30" x14ac:dyDescent="0.2">
      <c r="AD66" s="158"/>
    </row>
    <row r="67" spans="30:30" x14ac:dyDescent="0.2">
      <c r="AD67" s="158"/>
    </row>
    <row r="68" spans="30:30" x14ac:dyDescent="0.2">
      <c r="AD68" s="158"/>
    </row>
    <row r="69" spans="30:30" x14ac:dyDescent="0.2">
      <c r="AD69" s="158"/>
    </row>
    <row r="70" spans="30:30" x14ac:dyDescent="0.2">
      <c r="AD70" s="158"/>
    </row>
    <row r="71" spans="30:30" x14ac:dyDescent="0.2">
      <c r="AD71" s="158"/>
    </row>
    <row r="72" spans="30:30" x14ac:dyDescent="0.2">
      <c r="AD72" s="158"/>
    </row>
    <row r="73" spans="30:30" x14ac:dyDescent="0.2">
      <c r="AD73" s="158"/>
    </row>
    <row r="74" spans="30:30" x14ac:dyDescent="0.2">
      <c r="AD74" s="158"/>
    </row>
    <row r="75" spans="30:30" x14ac:dyDescent="0.2">
      <c r="AD75" s="158"/>
    </row>
    <row r="76" spans="30:30" x14ac:dyDescent="0.2">
      <c r="AD76" s="158"/>
    </row>
    <row r="77" spans="30:30" x14ac:dyDescent="0.2">
      <c r="AD77" s="158"/>
    </row>
    <row r="78" spans="30:30" x14ac:dyDescent="0.2">
      <c r="AD78" s="158"/>
    </row>
    <row r="79" spans="30:30" x14ac:dyDescent="0.2">
      <c r="AD79" s="158"/>
    </row>
    <row r="80" spans="30:30" x14ac:dyDescent="0.2">
      <c r="AD80" s="158"/>
    </row>
    <row r="81" spans="30:30" x14ac:dyDescent="0.2">
      <c r="AD81" s="158"/>
    </row>
    <row r="82" spans="30:30" x14ac:dyDescent="0.2">
      <c r="AD82" s="158"/>
    </row>
    <row r="83" spans="30:30" x14ac:dyDescent="0.2">
      <c r="AD83" s="158"/>
    </row>
    <row r="84" spans="30:30" x14ac:dyDescent="0.2">
      <c r="AD84" s="158"/>
    </row>
    <row r="85" spans="30:30" x14ac:dyDescent="0.2">
      <c r="AD85" s="158"/>
    </row>
    <row r="86" spans="30:30" x14ac:dyDescent="0.2">
      <c r="AD86" s="158"/>
    </row>
    <row r="87" spans="30:30" x14ac:dyDescent="0.2">
      <c r="AD87" s="158"/>
    </row>
    <row r="88" spans="30:30" x14ac:dyDescent="0.2">
      <c r="AD88" s="158"/>
    </row>
    <row r="89" spans="30:30" x14ac:dyDescent="0.2">
      <c r="AD89" s="158"/>
    </row>
    <row r="90" spans="30:30" x14ac:dyDescent="0.2">
      <c r="AD90" s="158"/>
    </row>
    <row r="91" spans="30:30" x14ac:dyDescent="0.2">
      <c r="AD91" s="158"/>
    </row>
    <row r="92" spans="30:30" x14ac:dyDescent="0.2">
      <c r="AD92" s="158"/>
    </row>
    <row r="93" spans="30:30" x14ac:dyDescent="0.2">
      <c r="AD93" s="158"/>
    </row>
    <row r="94" spans="30:30" x14ac:dyDescent="0.2">
      <c r="AD94" s="158"/>
    </row>
    <row r="95" spans="30:30" x14ac:dyDescent="0.2">
      <c r="AD95" s="158"/>
    </row>
    <row r="96" spans="30:30" x14ac:dyDescent="0.2">
      <c r="AD96" s="158"/>
    </row>
    <row r="97" spans="30:30" x14ac:dyDescent="0.2">
      <c r="AD97" s="158"/>
    </row>
    <row r="98" spans="30:30" x14ac:dyDescent="0.2">
      <c r="AD98" s="158"/>
    </row>
    <row r="99" spans="30:30" x14ac:dyDescent="0.2">
      <c r="AD99" s="158"/>
    </row>
    <row r="100" spans="30:30" x14ac:dyDescent="0.2">
      <c r="AD100" s="158"/>
    </row>
    <row r="101" spans="30:30" x14ac:dyDescent="0.2">
      <c r="AD101" s="158"/>
    </row>
    <row r="102" spans="30:30" x14ac:dyDescent="0.2">
      <c r="AD102" s="158"/>
    </row>
    <row r="103" spans="30:30" x14ac:dyDescent="0.2">
      <c r="AD103" s="158"/>
    </row>
    <row r="104" spans="30:30" x14ac:dyDescent="0.2">
      <c r="AD104" s="158"/>
    </row>
    <row r="105" spans="30:30" x14ac:dyDescent="0.2">
      <c r="AD105" s="158"/>
    </row>
    <row r="106" spans="30:30" x14ac:dyDescent="0.2">
      <c r="AD106" s="158"/>
    </row>
    <row r="107" spans="30:30" x14ac:dyDescent="0.2">
      <c r="AD107" s="158"/>
    </row>
    <row r="108" spans="30:30" x14ac:dyDescent="0.2">
      <c r="AD108" s="158"/>
    </row>
    <row r="109" spans="30:30" x14ac:dyDescent="0.2">
      <c r="AD109" s="158"/>
    </row>
    <row r="110" spans="30:30" x14ac:dyDescent="0.2">
      <c r="AD110" s="158"/>
    </row>
    <row r="111" spans="30:30" x14ac:dyDescent="0.2">
      <c r="AD111" s="158"/>
    </row>
    <row r="112" spans="30:30" x14ac:dyDescent="0.2">
      <c r="AD112" s="158"/>
    </row>
    <row r="113" spans="30:30" x14ac:dyDescent="0.2">
      <c r="AD113" s="158"/>
    </row>
    <row r="114" spans="30:30" x14ac:dyDescent="0.2">
      <c r="AD114" s="158"/>
    </row>
    <row r="115" spans="30:30" x14ac:dyDescent="0.2">
      <c r="AD115" s="158"/>
    </row>
    <row r="116" spans="30:30" x14ac:dyDescent="0.2">
      <c r="AD116" s="158"/>
    </row>
    <row r="117" spans="30:30" x14ac:dyDescent="0.2">
      <c r="AD117" s="158"/>
    </row>
    <row r="118" spans="30:30" x14ac:dyDescent="0.2">
      <c r="AD118" s="158"/>
    </row>
    <row r="119" spans="30:30" x14ac:dyDescent="0.2">
      <c r="AD119" s="158"/>
    </row>
    <row r="120" spans="30:30" x14ac:dyDescent="0.2">
      <c r="AD120" s="158"/>
    </row>
    <row r="121" spans="30:30" x14ac:dyDescent="0.2">
      <c r="AD121" s="158"/>
    </row>
    <row r="122" spans="30:30" x14ac:dyDescent="0.2">
      <c r="AD122" s="158"/>
    </row>
    <row r="123" spans="30:30" x14ac:dyDescent="0.2">
      <c r="AD123" s="158"/>
    </row>
    <row r="124" spans="30:30" x14ac:dyDescent="0.2">
      <c r="AD124" s="158"/>
    </row>
    <row r="125" spans="30:30" x14ac:dyDescent="0.2">
      <c r="AD125" s="158"/>
    </row>
    <row r="126" spans="30:30" x14ac:dyDescent="0.2">
      <c r="AD126" s="158"/>
    </row>
    <row r="127" spans="30:30" x14ac:dyDescent="0.2">
      <c r="AD127" s="158"/>
    </row>
    <row r="128" spans="30:30" x14ac:dyDescent="0.2">
      <c r="AD128" s="158"/>
    </row>
    <row r="129" spans="30:30" x14ac:dyDescent="0.2">
      <c r="AD129" s="158"/>
    </row>
    <row r="130" spans="30:30" x14ac:dyDescent="0.2">
      <c r="AD130" s="158"/>
    </row>
    <row r="131" spans="30:30" x14ac:dyDescent="0.2">
      <c r="AD131" s="158"/>
    </row>
    <row r="132" spans="30:30" x14ac:dyDescent="0.2">
      <c r="AD132" s="158"/>
    </row>
    <row r="133" spans="30:30" x14ac:dyDescent="0.2">
      <c r="AD133" s="158"/>
    </row>
    <row r="134" spans="30:30" x14ac:dyDescent="0.2">
      <c r="AD134" s="158"/>
    </row>
    <row r="135" spans="30:30" x14ac:dyDescent="0.2">
      <c r="AD135" s="158"/>
    </row>
    <row r="136" spans="30:30" x14ac:dyDescent="0.2">
      <c r="AD136" s="158"/>
    </row>
    <row r="137" spans="30:30" x14ac:dyDescent="0.2">
      <c r="AD137" s="158"/>
    </row>
    <row r="138" spans="30:30" x14ac:dyDescent="0.2">
      <c r="AD138" s="158"/>
    </row>
    <row r="139" spans="30:30" x14ac:dyDescent="0.2">
      <c r="AD139" s="158"/>
    </row>
    <row r="140" spans="30:30" x14ac:dyDescent="0.2">
      <c r="AD140" s="158"/>
    </row>
    <row r="141" spans="30:30" x14ac:dyDescent="0.2">
      <c r="AD141" s="158"/>
    </row>
    <row r="142" spans="30:30" x14ac:dyDescent="0.2">
      <c r="AD142" s="158"/>
    </row>
    <row r="143" spans="30:30" x14ac:dyDescent="0.2">
      <c r="AD143" s="158"/>
    </row>
    <row r="144" spans="30:30" x14ac:dyDescent="0.2">
      <c r="AD144" s="158"/>
    </row>
    <row r="145" spans="30:30" x14ac:dyDescent="0.2">
      <c r="AD145" s="158"/>
    </row>
    <row r="146" spans="30:30" x14ac:dyDescent="0.2">
      <c r="AD146" s="158"/>
    </row>
    <row r="147" spans="30:30" x14ac:dyDescent="0.2">
      <c r="AD147" s="158"/>
    </row>
    <row r="148" spans="30:30" x14ac:dyDescent="0.2">
      <c r="AD148" s="158"/>
    </row>
    <row r="149" spans="30:30" x14ac:dyDescent="0.2">
      <c r="AD149" s="158"/>
    </row>
    <row r="150" spans="30:30" x14ac:dyDescent="0.2">
      <c r="AD150" s="158"/>
    </row>
    <row r="151" spans="30:30" x14ac:dyDescent="0.2">
      <c r="AD151" s="158"/>
    </row>
    <row r="152" spans="30:30" x14ac:dyDescent="0.2">
      <c r="AD152" s="158"/>
    </row>
    <row r="153" spans="30:30" x14ac:dyDescent="0.2">
      <c r="AD153" s="158"/>
    </row>
    <row r="154" spans="30:30" x14ac:dyDescent="0.2">
      <c r="AD154" s="158"/>
    </row>
    <row r="155" spans="30:30" x14ac:dyDescent="0.2">
      <c r="AD155" s="158"/>
    </row>
    <row r="156" spans="30:30" x14ac:dyDescent="0.2">
      <c r="AD156" s="158"/>
    </row>
    <row r="157" spans="30:30" x14ac:dyDescent="0.2">
      <c r="AD157" s="158"/>
    </row>
    <row r="158" spans="30:30" x14ac:dyDescent="0.2">
      <c r="AD158" s="158"/>
    </row>
    <row r="159" spans="30:30" x14ac:dyDescent="0.2">
      <c r="AD159" s="158"/>
    </row>
    <row r="160" spans="30:30" x14ac:dyDescent="0.2">
      <c r="AD160" s="158"/>
    </row>
    <row r="161" spans="30:30" x14ac:dyDescent="0.2">
      <c r="AD161" s="158"/>
    </row>
    <row r="162" spans="30:30" x14ac:dyDescent="0.2">
      <c r="AD162" s="158"/>
    </row>
    <row r="163" spans="30:30" x14ac:dyDescent="0.2">
      <c r="AD163" s="158"/>
    </row>
    <row r="164" spans="30:30" x14ac:dyDescent="0.2">
      <c r="AD164" s="158"/>
    </row>
    <row r="165" spans="30:30" x14ac:dyDescent="0.2">
      <c r="AD165" s="158"/>
    </row>
    <row r="166" spans="30:30" x14ac:dyDescent="0.2">
      <c r="AD166" s="158"/>
    </row>
    <row r="167" spans="30:30" x14ac:dyDescent="0.2">
      <c r="AD167" s="158"/>
    </row>
    <row r="168" spans="30:30" x14ac:dyDescent="0.2">
      <c r="AD168" s="158"/>
    </row>
    <row r="169" spans="30:30" x14ac:dyDescent="0.2">
      <c r="AD169" s="158"/>
    </row>
    <row r="170" spans="30:30" x14ac:dyDescent="0.2">
      <c r="AD170" s="158"/>
    </row>
    <row r="171" spans="30:30" x14ac:dyDescent="0.2">
      <c r="AD171" s="158"/>
    </row>
    <row r="172" spans="30:30" x14ac:dyDescent="0.2">
      <c r="AD172" s="158"/>
    </row>
    <row r="173" spans="30:30" x14ac:dyDescent="0.2">
      <c r="AD173" s="158"/>
    </row>
    <row r="174" spans="30:30" x14ac:dyDescent="0.2">
      <c r="AD174" s="158"/>
    </row>
    <row r="175" spans="30:30" x14ac:dyDescent="0.2">
      <c r="AD175" s="158"/>
    </row>
    <row r="176" spans="30:30" x14ac:dyDescent="0.2">
      <c r="AD176" s="158"/>
    </row>
    <row r="177" spans="30:30" x14ac:dyDescent="0.2">
      <c r="AD177" s="158"/>
    </row>
    <row r="178" spans="30:30" x14ac:dyDescent="0.2">
      <c r="AD178" s="158"/>
    </row>
    <row r="179" spans="30:30" x14ac:dyDescent="0.2">
      <c r="AD179" s="158"/>
    </row>
    <row r="180" spans="30:30" x14ac:dyDescent="0.2">
      <c r="AD180" s="158"/>
    </row>
    <row r="181" spans="30:30" x14ac:dyDescent="0.2">
      <c r="AD181" s="158"/>
    </row>
    <row r="182" spans="30:30" x14ac:dyDescent="0.2">
      <c r="AD182" s="158"/>
    </row>
    <row r="183" spans="30:30" x14ac:dyDescent="0.2">
      <c r="AD183" s="158"/>
    </row>
    <row r="184" spans="30:30" x14ac:dyDescent="0.2">
      <c r="AD184" s="158"/>
    </row>
  </sheetData>
  <mergeCells count="2">
    <mergeCell ref="A1:V1"/>
    <mergeCell ref="A2:V2"/>
  </mergeCells>
  <phoneticPr fontId="0" type="noConversion"/>
  <pageMargins left="0.8" right="0.54" top="0.89" bottom="6.3E-2" header="0.5" footer="0.5"/>
  <pageSetup scale="75" orientation="landscape"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topLeftCell="A3" zoomScale="90" zoomScaleNormal="90" zoomScalePageLayoutView="90" workbookViewId="0">
      <selection activeCell="F11" sqref="F11"/>
    </sheetView>
  </sheetViews>
  <sheetFormatPr defaultColWidth="8.85546875" defaultRowHeight="12" x14ac:dyDescent="0.2"/>
  <cols>
    <col min="1" max="1" width="2.7109375" style="126" customWidth="1"/>
    <col min="2" max="2" width="27.85546875" style="126" customWidth="1"/>
    <col min="3" max="3" width="3" style="126" customWidth="1"/>
    <col min="4" max="4" width="20.42578125" style="126" hidden="1" customWidth="1"/>
    <col min="5" max="5" width="9.7109375" style="126" hidden="1" customWidth="1"/>
    <col min="6" max="6" width="17.28515625" style="126" bestFit="1" customWidth="1"/>
    <col min="7" max="7" width="4.85546875" style="126" customWidth="1"/>
    <col min="8" max="8" width="16.140625" style="126" bestFit="1" customWidth="1"/>
    <col min="9" max="9" width="4.28515625" style="126" customWidth="1"/>
    <col min="10" max="10" width="17.28515625" style="126" bestFit="1" customWidth="1"/>
    <col min="11" max="11" width="8" style="126" customWidth="1"/>
    <col min="12" max="16384" width="8.85546875" style="126"/>
  </cols>
  <sheetData>
    <row r="1" spans="1:10" ht="18" x14ac:dyDescent="0.25">
      <c r="A1" s="283" t="str">
        <f>Expenses!A1</f>
        <v>Name</v>
      </c>
      <c r="B1" s="284"/>
      <c r="C1" s="284"/>
      <c r="D1" s="284"/>
      <c r="E1" s="284"/>
      <c r="F1" s="284"/>
      <c r="G1" s="284"/>
      <c r="H1" s="284"/>
      <c r="I1" s="284"/>
      <c r="J1" s="285"/>
    </row>
    <row r="2" spans="1:10" ht="18.75" customHeight="1" x14ac:dyDescent="0.2">
      <c r="A2" s="286" t="s">
        <v>103</v>
      </c>
      <c r="B2" s="287"/>
      <c r="C2" s="287"/>
      <c r="D2" s="287"/>
      <c r="E2" s="287"/>
      <c r="F2" s="287"/>
      <c r="G2" s="287"/>
      <c r="H2" s="287"/>
      <c r="I2" s="287"/>
      <c r="J2" s="288"/>
    </row>
    <row r="3" spans="1:10" ht="4.5" customHeight="1" x14ac:dyDescent="0.2">
      <c r="A3" s="127"/>
    </row>
    <row r="4" spans="1:10" x14ac:dyDescent="0.2">
      <c r="D4" s="173" t="s">
        <v>104</v>
      </c>
      <c r="F4" s="173" t="s">
        <v>105</v>
      </c>
      <c r="H4" s="173" t="s">
        <v>179</v>
      </c>
      <c r="J4" s="173" t="s">
        <v>183</v>
      </c>
    </row>
    <row r="5" spans="1:10" x14ac:dyDescent="0.2">
      <c r="A5" s="127" t="s">
        <v>118</v>
      </c>
    </row>
    <row r="6" spans="1:10" x14ac:dyDescent="0.2">
      <c r="D6" s="139"/>
      <c r="H6" s="139"/>
    </row>
    <row r="7" spans="1:10" x14ac:dyDescent="0.2">
      <c r="A7" s="127" t="s">
        <v>106</v>
      </c>
      <c r="B7" s="128"/>
      <c r="D7" s="139"/>
      <c r="H7" s="139"/>
    </row>
    <row r="8" spans="1:10" x14ac:dyDescent="0.2">
      <c r="A8" s="127"/>
      <c r="B8" s="128" t="s">
        <v>107</v>
      </c>
      <c r="D8" s="142">
        <f>'Current Balance Sheet'!B9</f>
        <v>0</v>
      </c>
      <c r="F8" s="139">
        <f>'Cash Flow Statements'!N40</f>
        <v>0</v>
      </c>
      <c r="H8" s="142">
        <f>'Yr 3 Balance Sheet'!D8</f>
        <v>0</v>
      </c>
      <c r="J8" s="139">
        <f>'Yr 3 Balance Sheet'!F8</f>
        <v>0</v>
      </c>
    </row>
    <row r="9" spans="1:10" x14ac:dyDescent="0.2">
      <c r="A9" s="127"/>
      <c r="B9" s="128" t="s">
        <v>119</v>
      </c>
      <c r="D9" s="142">
        <f>'Current Balance Sheet'!B10</f>
        <v>0</v>
      </c>
      <c r="F9" s="139">
        <f>D9+'Income Statements'!O12-'Cash Flow Statements'!O17</f>
        <v>0</v>
      </c>
      <c r="H9" s="142">
        <f>'Yr 3 Balance Sheet'!D9</f>
        <v>0</v>
      </c>
      <c r="J9" s="139">
        <f>'Yr 3 Balance Sheet'!F9</f>
        <v>0</v>
      </c>
    </row>
    <row r="10" spans="1:10" x14ac:dyDescent="0.2">
      <c r="A10" s="127"/>
      <c r="B10" s="128" t="s">
        <v>108</v>
      </c>
      <c r="D10" s="142">
        <f>'Current Balance Sheet'!B11</f>
        <v>0</v>
      </c>
      <c r="F10" s="139">
        <v>0</v>
      </c>
      <c r="H10" s="142">
        <f>F10</f>
        <v>0</v>
      </c>
      <c r="J10" s="139">
        <f>+H10</f>
        <v>0</v>
      </c>
    </row>
    <row r="11" spans="1:10" x14ac:dyDescent="0.2">
      <c r="A11" s="127"/>
      <c r="B11" s="128" t="s">
        <v>120</v>
      </c>
      <c r="D11" s="142">
        <f>'Current Balance Sheet'!B12</f>
        <v>0</v>
      </c>
      <c r="F11" s="139">
        <f>D11+Expenses!B15+Expenses!B16+Expenses!B18+Expenses!B21+Expenses!B22+Expenses!B23+Expenses!B24+Expenses!B25-Expenses!H28+Expenses!B17</f>
        <v>0</v>
      </c>
      <c r="H11" s="142">
        <f>'Yr 3 Balance Sheet'!D11</f>
        <v>0</v>
      </c>
      <c r="J11" s="139">
        <f>'Yr 3 Balance Sheet'!F11</f>
        <v>0</v>
      </c>
    </row>
    <row r="12" spans="1:10" ht="14.25" x14ac:dyDescent="0.35">
      <c r="A12" s="127"/>
      <c r="B12" s="128" t="s">
        <v>121</v>
      </c>
      <c r="D12" s="146">
        <f>'Current Balance Sheet'!B13</f>
        <v>0</v>
      </c>
      <c r="F12" s="146">
        <f>D12+Expenses!B26-Expenses!H29</f>
        <v>0</v>
      </c>
      <c r="H12" s="244">
        <f>'Yr 3 Balance Sheet'!D12</f>
        <v>0</v>
      </c>
      <c r="J12" s="146">
        <f>'Yr 3 Balance Sheet'!F12</f>
        <v>0</v>
      </c>
    </row>
    <row r="13" spans="1:10" x14ac:dyDescent="0.2">
      <c r="A13" s="127" t="s">
        <v>109</v>
      </c>
      <c r="B13" s="128"/>
      <c r="D13" s="142">
        <f>SUM(D8:D12)</f>
        <v>0</v>
      </c>
      <c r="F13" s="139">
        <f>SUM(F8:F12)</f>
        <v>0</v>
      </c>
      <c r="H13" s="243">
        <f>'Yr 3 Balance Sheet'!D13</f>
        <v>0</v>
      </c>
      <c r="J13" s="139">
        <f>'Yr 3 Balance Sheet'!F13</f>
        <v>0</v>
      </c>
    </row>
    <row r="14" spans="1:10" x14ac:dyDescent="0.2">
      <c r="A14" s="127"/>
      <c r="B14" s="128"/>
      <c r="D14" s="139"/>
      <c r="F14" s="139"/>
      <c r="H14" s="139"/>
      <c r="J14" s="139"/>
    </row>
    <row r="15" spans="1:10" x14ac:dyDescent="0.2">
      <c r="A15" s="127" t="s">
        <v>110</v>
      </c>
      <c r="B15" s="128"/>
      <c r="D15" s="139"/>
      <c r="F15" s="139"/>
      <c r="H15" s="139"/>
      <c r="J15" s="139"/>
    </row>
    <row r="16" spans="1:10" x14ac:dyDescent="0.2">
      <c r="A16" s="127"/>
      <c r="B16" s="128" t="s">
        <v>111</v>
      </c>
      <c r="D16" s="142">
        <f>'Current Balance Sheet'!B14</f>
        <v>0</v>
      </c>
      <c r="F16" s="139">
        <f>D16+Expenses!B8</f>
        <v>0</v>
      </c>
      <c r="H16" s="142">
        <f>'Yr 3 Balance Sheet'!D16</f>
        <v>0</v>
      </c>
      <c r="J16" s="139">
        <f>'Yr 3 Balance Sheet'!F16</f>
        <v>0</v>
      </c>
    </row>
    <row r="17" spans="1:10" x14ac:dyDescent="0.2">
      <c r="A17" s="127"/>
      <c r="B17" s="128" t="s">
        <v>1</v>
      </c>
      <c r="D17" s="142">
        <f>'Current Balance Sheet'!B15</f>
        <v>0</v>
      </c>
      <c r="F17" s="139">
        <f>D17+Expenses!B10</f>
        <v>0</v>
      </c>
      <c r="H17" s="142">
        <f>'Yr 3 Balance Sheet'!D17</f>
        <v>0</v>
      </c>
      <c r="J17" s="139">
        <f>'Yr 3 Balance Sheet'!F17</f>
        <v>0</v>
      </c>
    </row>
    <row r="18" spans="1:10" x14ac:dyDescent="0.2">
      <c r="A18" s="127"/>
      <c r="B18" s="128" t="s">
        <v>2</v>
      </c>
      <c r="D18" s="142">
        <f>'Current Balance Sheet'!B16</f>
        <v>0</v>
      </c>
      <c r="F18" s="139">
        <f>D18+Expenses!B9</f>
        <v>0</v>
      </c>
      <c r="H18" s="142">
        <f>'Yr 3 Balance Sheet'!D18</f>
        <v>0</v>
      </c>
      <c r="J18" s="139">
        <f>'Yr 3 Balance Sheet'!F18</f>
        <v>0</v>
      </c>
    </row>
    <row r="19" spans="1:10" x14ac:dyDescent="0.2">
      <c r="A19" s="127"/>
      <c r="B19" s="128" t="s">
        <v>4</v>
      </c>
      <c r="D19" s="142">
        <f>'Current Balance Sheet'!B17</f>
        <v>0</v>
      </c>
      <c r="F19" s="139">
        <f>D19+Expenses!B6</f>
        <v>0</v>
      </c>
      <c r="H19" s="142">
        <f>'Yr 3 Balance Sheet'!D19</f>
        <v>0</v>
      </c>
      <c r="J19" s="139">
        <f>'Yr 3 Balance Sheet'!F19</f>
        <v>0</v>
      </c>
    </row>
    <row r="20" spans="1:10" x14ac:dyDescent="0.2">
      <c r="A20" s="127"/>
      <c r="B20" s="128" t="s">
        <v>3</v>
      </c>
      <c r="D20" s="142">
        <f>'Current Balance Sheet'!B18</f>
        <v>0</v>
      </c>
      <c r="F20" s="139">
        <f>D20+Expenses!B7</f>
        <v>0</v>
      </c>
      <c r="H20" s="142">
        <f>'Yr 3 Balance Sheet'!D20</f>
        <v>0</v>
      </c>
      <c r="J20" s="139">
        <f>'Yr 3 Balance Sheet'!F20</f>
        <v>0</v>
      </c>
    </row>
    <row r="21" spans="1:10" ht="14.25" x14ac:dyDescent="0.35">
      <c r="A21" s="127"/>
      <c r="B21" s="128" t="s">
        <v>122</v>
      </c>
      <c r="D21" s="146">
        <f>'Current Balance Sheet'!B19</f>
        <v>0</v>
      </c>
      <c r="F21" s="146">
        <f>D21+Expenses!B12+Expenses!B11+'Cash Flow Statements'!O20</f>
        <v>0</v>
      </c>
      <c r="H21" s="244">
        <f>'Yr 3 Balance Sheet'!D21</f>
        <v>0</v>
      </c>
      <c r="J21" s="205">
        <f>'Yr 3 Balance Sheet'!F21</f>
        <v>0</v>
      </c>
    </row>
    <row r="22" spans="1:10" x14ac:dyDescent="0.2">
      <c r="A22" s="127" t="s">
        <v>112</v>
      </c>
      <c r="B22" s="128"/>
      <c r="D22" s="142">
        <f>SUM(D16:D21)</f>
        <v>0</v>
      </c>
      <c r="F22" s="139">
        <f>SUM(F16:F21)</f>
        <v>0</v>
      </c>
      <c r="H22" s="243">
        <f>'Yr 3 Balance Sheet'!D22</f>
        <v>0</v>
      </c>
      <c r="J22" s="204">
        <f>'Yr 3 Balance Sheet'!F22</f>
        <v>0</v>
      </c>
    </row>
    <row r="23" spans="1:10" x14ac:dyDescent="0.2">
      <c r="A23" s="127"/>
      <c r="B23" s="128"/>
      <c r="D23" s="139"/>
      <c r="F23" s="139"/>
      <c r="H23" s="139"/>
      <c r="J23" s="139"/>
    </row>
    <row r="24" spans="1:10" x14ac:dyDescent="0.2">
      <c r="A24" s="127" t="s">
        <v>113</v>
      </c>
      <c r="B24" s="128"/>
      <c r="D24" s="139">
        <f>'Current Balance Sheet'!B20</f>
        <v>0</v>
      </c>
      <c r="F24" s="139">
        <f>D24+'Income Statements'!O40</f>
        <v>0</v>
      </c>
      <c r="H24" s="139">
        <f>'Yr 3 Balance Sheet'!D24</f>
        <v>0</v>
      </c>
      <c r="J24" s="139">
        <f>'Yr 3 Balance Sheet'!F24</f>
        <v>0</v>
      </c>
    </row>
    <row r="25" spans="1:10" x14ac:dyDescent="0.2">
      <c r="A25" s="127"/>
      <c r="B25" s="128"/>
      <c r="D25" s="139"/>
      <c r="F25" s="139"/>
      <c r="H25" s="139"/>
      <c r="J25" s="139"/>
    </row>
    <row r="26" spans="1:10" x14ac:dyDescent="0.2">
      <c r="A26" s="127" t="s">
        <v>53</v>
      </c>
      <c r="B26" s="128"/>
      <c r="D26" s="148">
        <f>INT(D13+D22-D24)</f>
        <v>0</v>
      </c>
      <c r="F26" s="148">
        <f>INT(F13+F22-F24)</f>
        <v>0</v>
      </c>
      <c r="H26" s="148">
        <f>'Yr 3 Balance Sheet'!D26</f>
        <v>0</v>
      </c>
      <c r="J26" s="148">
        <f>'Yr 3 Balance Sheet'!F26</f>
        <v>0</v>
      </c>
    </row>
    <row r="27" spans="1:10" x14ac:dyDescent="0.2">
      <c r="A27" s="127"/>
      <c r="B27" s="128"/>
    </row>
    <row r="28" spans="1:10" x14ac:dyDescent="0.2">
      <c r="A28" s="127" t="s">
        <v>114</v>
      </c>
      <c r="B28" s="128"/>
    </row>
    <row r="29" spans="1:10" x14ac:dyDescent="0.2">
      <c r="A29" s="127" t="s">
        <v>115</v>
      </c>
      <c r="B29" s="128"/>
    </row>
    <row r="30" spans="1:10" x14ac:dyDescent="0.2">
      <c r="A30" s="127"/>
      <c r="B30" s="128" t="s">
        <v>123</v>
      </c>
      <c r="D30" s="142">
        <f>'Current Balance Sheet'!B27</f>
        <v>0</v>
      </c>
      <c r="F30" s="139">
        <f>D30</f>
        <v>0</v>
      </c>
      <c r="H30" s="142">
        <f>'Yr 3 Balance Sheet'!D32</f>
        <v>0</v>
      </c>
      <c r="J30" s="139">
        <f>H30</f>
        <v>0</v>
      </c>
    </row>
    <row r="31" spans="1:10" x14ac:dyDescent="0.2">
      <c r="A31" s="127"/>
      <c r="B31" s="128" t="s">
        <v>124</v>
      </c>
      <c r="D31" s="142">
        <f>'Current Balance Sheet'!B28</f>
        <v>0</v>
      </c>
      <c r="F31" s="142">
        <f>Expenses!B44-((Expenses!B47*12)-'Income Statements'!O44)+D31</f>
        <v>0</v>
      </c>
      <c r="H31" s="142">
        <f>'Yr 3 Balance Sheet'!D33</f>
        <v>0</v>
      </c>
      <c r="J31" s="142">
        <f>'Yr 3 Balance Sheet'!F33</f>
        <v>0</v>
      </c>
    </row>
    <row r="32" spans="1:10" x14ac:dyDescent="0.2">
      <c r="A32" s="127" t="s">
        <v>58</v>
      </c>
      <c r="B32" s="128"/>
      <c r="D32" s="139">
        <f>SUM(D30:D31)</f>
        <v>0</v>
      </c>
      <c r="F32" s="139">
        <f>SUM(F30:F31)</f>
        <v>0</v>
      </c>
      <c r="H32" s="139">
        <f>'Yr 3 Balance Sheet'!D34</f>
        <v>0</v>
      </c>
      <c r="J32" s="139">
        <f>'Yr 3 Balance Sheet'!F34</f>
        <v>0</v>
      </c>
    </row>
    <row r="33" spans="1:11" x14ac:dyDescent="0.2">
      <c r="A33" s="127"/>
      <c r="B33" s="128"/>
      <c r="D33" s="139"/>
      <c r="F33" s="139"/>
      <c r="H33" s="139"/>
      <c r="J33" s="139"/>
    </row>
    <row r="34" spans="1:11" x14ac:dyDescent="0.2">
      <c r="A34" s="127" t="s">
        <v>116</v>
      </c>
      <c r="B34" s="128"/>
      <c r="D34" s="139"/>
      <c r="F34" s="139"/>
      <c r="H34" s="139"/>
      <c r="J34" s="139"/>
    </row>
    <row r="35" spans="1:11" x14ac:dyDescent="0.2">
      <c r="A35" s="127"/>
      <c r="B35" s="128" t="s">
        <v>125</v>
      </c>
      <c r="D35" s="142">
        <f>'Current Balance Sheet'!B37</f>
        <v>0</v>
      </c>
      <c r="F35" s="139">
        <f>Expenses!B40+Expenses!B41</f>
        <v>0</v>
      </c>
      <c r="H35" s="142">
        <f>'Yr 3 Balance Sheet'!D37</f>
        <v>0</v>
      </c>
      <c r="J35" s="139">
        <f>'Yr 3 Balance Sheet'!F37</f>
        <v>0</v>
      </c>
    </row>
    <row r="36" spans="1:11" ht="14.25" x14ac:dyDescent="0.35">
      <c r="A36" s="127"/>
      <c r="B36" s="128" t="s">
        <v>126</v>
      </c>
      <c r="D36" s="146">
        <f>'Current Balance Sheet'!B38</f>
        <v>0</v>
      </c>
      <c r="F36" s="146">
        <f>D36+'Income Statements'!O51</f>
        <v>0</v>
      </c>
      <c r="H36" s="244">
        <f>'Yr 3 Balance Sheet'!D38</f>
        <v>0</v>
      </c>
      <c r="J36" s="146">
        <f>'Yr 3 Balance Sheet'!F38</f>
        <v>0</v>
      </c>
    </row>
    <row r="37" spans="1:11" x14ac:dyDescent="0.2">
      <c r="A37" s="127" t="s">
        <v>61</v>
      </c>
      <c r="B37" s="128"/>
      <c r="D37" s="139">
        <f>SUM(D35:D36)</f>
        <v>0</v>
      </c>
      <c r="F37" s="139">
        <f>SUM(F35:F36)</f>
        <v>0</v>
      </c>
      <c r="H37" s="204">
        <f>SUM(H35:H36)</f>
        <v>0</v>
      </c>
      <c r="J37" s="139">
        <f>SUM(J35:J36)</f>
        <v>0</v>
      </c>
    </row>
    <row r="38" spans="1:11" x14ac:dyDescent="0.2">
      <c r="A38" s="127"/>
      <c r="B38" s="128"/>
      <c r="D38" s="139"/>
      <c r="F38" s="139"/>
      <c r="H38" s="139"/>
      <c r="J38" s="139"/>
    </row>
    <row r="39" spans="1:11" x14ac:dyDescent="0.2">
      <c r="A39" s="127" t="s">
        <v>117</v>
      </c>
      <c r="B39" s="128"/>
      <c r="D39" s="148">
        <f>INT(D32+D37)</f>
        <v>0</v>
      </c>
      <c r="F39" s="148">
        <f>INT(F32+F37)</f>
        <v>0</v>
      </c>
      <c r="H39" s="148">
        <f>'Yr 3 Balance Sheet'!D41</f>
        <v>0</v>
      </c>
      <c r="J39" s="148">
        <f>'Yr 3 Balance Sheet'!F41</f>
        <v>0</v>
      </c>
    </row>
    <row r="42" spans="1:11" x14ac:dyDescent="0.2">
      <c r="F42" s="183" t="str">
        <f>IF((G42)&lt;&gt;0,"Statement Does Not Balance","Statement Balances")</f>
        <v>Statement Balances</v>
      </c>
      <c r="G42" s="206">
        <f>F26-F39</f>
        <v>0</v>
      </c>
      <c r="H42" s="162" t="str">
        <f>IF((I42)&lt;&gt;0,"Statement Does Not Balance","Statement Balances")</f>
        <v>Statement Balances</v>
      </c>
      <c r="I42" s="176">
        <f>H26-H39</f>
        <v>0</v>
      </c>
      <c r="J42" s="183" t="str">
        <f>IF((K42)&lt;&gt;0,"Statement Does Not Balance","Statement Balances")</f>
        <v>Statement Balances</v>
      </c>
      <c r="K42" s="184">
        <f>J26-J39</f>
        <v>0</v>
      </c>
    </row>
    <row r="44" spans="1:11" x14ac:dyDescent="0.2">
      <c r="F44" s="185"/>
    </row>
    <row r="45" spans="1:11" x14ac:dyDescent="0.2">
      <c r="F45" s="176"/>
    </row>
  </sheetData>
  <mergeCells count="2">
    <mergeCell ref="A1:J1"/>
    <mergeCell ref="A2:J2"/>
  </mergeCells>
  <phoneticPr fontId="0" type="noConversion"/>
  <pageMargins left="2.64" right="0.75" top="1.03" bottom="1" header="0.5" footer="0.5"/>
  <pageSetup scale="75" orientation="landscape"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heetViews>
  <sheetFormatPr defaultColWidth="8.85546875" defaultRowHeight="12" x14ac:dyDescent="0.2"/>
  <cols>
    <col min="1" max="1" width="2.7109375" style="2" customWidth="1"/>
    <col min="2" max="2" width="45.28515625" style="2" customWidth="1"/>
    <col min="3" max="3" width="18.140625" style="2" customWidth="1"/>
    <col min="4" max="4" width="5.140625" style="2" customWidth="1"/>
    <col min="5" max="5" width="86.7109375" style="2" customWidth="1"/>
    <col min="6" max="16384" width="8.85546875" style="2"/>
  </cols>
  <sheetData>
    <row r="1" spans="1:5" x14ac:dyDescent="0.2">
      <c r="A1" s="1" t="s">
        <v>150</v>
      </c>
    </row>
    <row r="2" spans="1:5" x14ac:dyDescent="0.2">
      <c r="A2" s="1"/>
    </row>
    <row r="3" spans="1:5" x14ac:dyDescent="0.2">
      <c r="A3" s="2" t="s">
        <v>168</v>
      </c>
    </row>
    <row r="4" spans="1:5" x14ac:dyDescent="0.2">
      <c r="A4" s="2" t="s">
        <v>166</v>
      </c>
    </row>
    <row r="5" spans="1:5" x14ac:dyDescent="0.2">
      <c r="A5" s="2" t="s">
        <v>167</v>
      </c>
    </row>
    <row r="8" spans="1:5" x14ac:dyDescent="0.2">
      <c r="A8" s="3" t="s">
        <v>145</v>
      </c>
      <c r="B8" s="1"/>
      <c r="C8" s="4" t="s">
        <v>143</v>
      </c>
      <c r="D8" s="1"/>
      <c r="E8" s="65" t="s">
        <v>144</v>
      </c>
    </row>
    <row r="10" spans="1:5" x14ac:dyDescent="0.2">
      <c r="A10" s="1" t="s">
        <v>146</v>
      </c>
    </row>
    <row r="11" spans="1:5" x14ac:dyDescent="0.2">
      <c r="B11" s="2" t="s">
        <v>156</v>
      </c>
      <c r="C11" s="19">
        <f>'Sources of Capital'!B12</f>
        <v>500</v>
      </c>
      <c r="E11" s="2" t="e">
        <f>IF('Sources of Capital'!B14&gt;0.2,"Owner's Injection is adequate","Owner's injection might be too low for amount of funds requested")</f>
        <v>#DIV/0!</v>
      </c>
    </row>
    <row r="12" spans="1:5" x14ac:dyDescent="0.2">
      <c r="B12" s="2" t="s">
        <v>158</v>
      </c>
      <c r="C12" s="16">
        <f>IF(Expenses!B27=0,0,Expenses!B27/Expenses!B30)</f>
        <v>0</v>
      </c>
      <c r="E12" s="2" t="str">
        <f>IF(C12&lt;0.2,"Cash request seems reasonable with total request","Cash request exceeds 20% of total request.  This may be not in line.")</f>
        <v>Cash request seems reasonable with total request</v>
      </c>
    </row>
    <row r="15" spans="1:5" x14ac:dyDescent="0.2">
      <c r="A15" s="1" t="s">
        <v>147</v>
      </c>
    </row>
    <row r="16" spans="1:5" x14ac:dyDescent="0.2">
      <c r="B16" s="2" t="s">
        <v>148</v>
      </c>
      <c r="C16" s="63">
        <f>'Sources of Capital'!B24</f>
        <v>0.1</v>
      </c>
      <c r="E16" s="2" t="str">
        <f>IF(C16&lt;0.07,"Interest rate may be too low for type of loan requested","Interest rate seems reasonable")</f>
        <v>Interest rate seems reasonable</v>
      </c>
    </row>
    <row r="17" spans="1:5" x14ac:dyDescent="0.2">
      <c r="B17" s="2" t="s">
        <v>149</v>
      </c>
      <c r="C17" s="2">
        <f>'Sources of Capital'!B25</f>
        <v>84</v>
      </c>
      <c r="E17" s="2" t="str">
        <f>IF(C17&gt;120,"Loan term may be too high for this type of loan","Loan term seems within range for this type of loan")</f>
        <v>Loan term seems within range for this type of loan</v>
      </c>
    </row>
    <row r="19" spans="1:5" x14ac:dyDescent="0.2">
      <c r="B19" s="2" t="s">
        <v>151</v>
      </c>
      <c r="C19" s="63">
        <f>'Sources of Capital'!B29</f>
        <v>0.09</v>
      </c>
      <c r="E19" s="2" t="str">
        <f>IF(C19&lt;0.07,"Interest rate may be too low for type of loan requested","Interest rate seems reasonable")</f>
        <v>Interest rate seems reasonable</v>
      </c>
    </row>
    <row r="20" spans="1:5" x14ac:dyDescent="0.2">
      <c r="B20" s="2" t="s">
        <v>152</v>
      </c>
      <c r="C20" s="2">
        <f>'Sources of Capital'!B30</f>
        <v>240</v>
      </c>
      <c r="E20" s="2" t="str">
        <f>IF(C20&gt;240,"Loan term may be too high for this type of loan","Loan term seems within range for this type of loan")</f>
        <v>Loan term seems within range for this type of loan</v>
      </c>
    </row>
    <row r="22" spans="1:5" x14ac:dyDescent="0.2">
      <c r="B22" s="2" t="s">
        <v>159</v>
      </c>
      <c r="C22" s="16" t="e">
        <f>IF('Sources of Capital'!D33=0,0,('Sources of Capital'!D33*12)/'Income Statements'!O12)</f>
        <v>#DIV/0!</v>
      </c>
      <c r="E22" s="2" t="e">
        <f>IF(C22&gt;0.1,"Calculated loan payments as a percent of sales may be too high","Calculated loan payments as a percent of sales seem resonable")</f>
        <v>#DIV/0!</v>
      </c>
    </row>
    <row r="25" spans="1:5" x14ac:dyDescent="0.2">
      <c r="A25" s="1" t="s">
        <v>153</v>
      </c>
    </row>
    <row r="26" spans="1:5" x14ac:dyDescent="0.2">
      <c r="B26" s="2" t="s">
        <v>160</v>
      </c>
      <c r="C26" s="63">
        <f>'Income Statements'!P23</f>
        <v>0</v>
      </c>
      <c r="E26" s="2" t="str">
        <f>IF(C26&lt;0.2,"Gross margin percentage seems very low","Gross margin percentage seems reasonable")</f>
        <v>Gross margin percentage seems very low</v>
      </c>
    </row>
    <row r="27" spans="1:5" x14ac:dyDescent="0.2">
      <c r="B27" s="2" t="s">
        <v>154</v>
      </c>
      <c r="C27" s="19">
        <f>'Income Statements'!O26</f>
        <v>0</v>
      </c>
      <c r="E27" s="2" t="str">
        <f>IF(C27&gt;0,"An owner's compensation amount has been established","An owner's compensation amount has not been established")</f>
        <v>An owner's compensation amount has not been established</v>
      </c>
    </row>
    <row r="28" spans="1:5" x14ac:dyDescent="0.2">
      <c r="B28" s="2" t="s">
        <v>155</v>
      </c>
      <c r="C28" s="16" t="e">
        <f>C27/'Income Statements'!O51</f>
        <v>#DIV/0!</v>
      </c>
      <c r="E28" s="2" t="e">
        <f>IF(C28&gt;1,"Owner's compensation may be too high relative to profitability of business","Owner's compensation seems reasonable")</f>
        <v>#DIV/0!</v>
      </c>
    </row>
    <row r="29" spans="1:5" x14ac:dyDescent="0.2">
      <c r="B29" s="2" t="s">
        <v>157</v>
      </c>
      <c r="C29" s="16">
        <f>IF('Income Statements'!O33=0,0,'Income Statements'!O33/'Income Statements'!O12)</f>
        <v>0</v>
      </c>
      <c r="E29" s="2" t="str">
        <f>IF(C29&lt;0.02,"Advertising as a percent of sales may be too low","Advertising as a percent of sales seems reasonable")</f>
        <v>Advertising as a percent of sales may be too low</v>
      </c>
    </row>
    <row r="30" spans="1:5" x14ac:dyDescent="0.2">
      <c r="B30" s="2" t="s">
        <v>161</v>
      </c>
      <c r="C30" s="15">
        <f>'Income Statements'!O51</f>
        <v>0</v>
      </c>
      <c r="E30" s="2" t="str">
        <f>IF(C30&lt;0,"The business is not showing a profit","The business is showing a profit")</f>
        <v>The business is showing a profit</v>
      </c>
    </row>
    <row r="31" spans="1:5" x14ac:dyDescent="0.2">
      <c r="B31" s="2" t="s">
        <v>162</v>
      </c>
      <c r="C31" s="63">
        <f>'Income Statements'!P51</f>
        <v>0</v>
      </c>
      <c r="E31" s="2" t="str">
        <f>IF(C31&gt;0.2,"The projection may be too aggressive in stating profitability","The projection does not seem highly unreasonable")</f>
        <v>The projection does not seem highly unreasonable</v>
      </c>
    </row>
    <row r="34" spans="1:5" x14ac:dyDescent="0.2">
      <c r="A34" s="1" t="s">
        <v>142</v>
      </c>
    </row>
    <row r="35" spans="1:5" x14ac:dyDescent="0.2">
      <c r="B35" s="2" t="s">
        <v>163</v>
      </c>
      <c r="C35" s="15" t="e">
        <f>'Cash Flow Statements'!#REF!</f>
        <v>#REF!</v>
      </c>
      <c r="E35" s="2" t="e">
        <f>IF(C35&gt;0,"The financial projection does not provide the desired level of cash flow","The financial projection provides the desired level of cash flow")</f>
        <v>#REF!</v>
      </c>
    </row>
    <row r="36" spans="1:5" x14ac:dyDescent="0.2">
      <c r="B36" s="2" t="s">
        <v>98</v>
      </c>
      <c r="C36" s="44" t="e">
        <f>C35</f>
        <v>#REF!</v>
      </c>
      <c r="E36" s="2" t="e">
        <f>IF(C36&gt;0,"The business will need at least this level of a line of credit","The business doesn't seem to require a line of credit")</f>
        <v>#REF!</v>
      </c>
    </row>
    <row r="37" spans="1:5" x14ac:dyDescent="0.2">
      <c r="B37" s="2" t="s">
        <v>164</v>
      </c>
      <c r="C37" s="16">
        <f>IF('Income Statements'!O12-'Cash Flow Statements'!O17=0,0,('Income Statements'!O12-'Cash Flow Statements'!O17)/'Income Statements'!O12)</f>
        <v>0</v>
      </c>
      <c r="E37" s="2" t="str">
        <f>IF(C37&gt;0.3,"Accounts receivable amounts seem high","Accounts receivable amount as a percent of sales seems reasonable")</f>
        <v>Accounts receivable amount as a percent of sales seems reasonable</v>
      </c>
    </row>
    <row r="40" spans="1:5" x14ac:dyDescent="0.2">
      <c r="A40" s="1" t="s">
        <v>165</v>
      </c>
    </row>
    <row r="41" spans="1:5" x14ac:dyDescent="0.2">
      <c r="A41" s="1"/>
      <c r="B41" s="2" t="s">
        <v>170</v>
      </c>
      <c r="C41" s="66">
        <f>'Balance Sheets'!D26-'Balance Sheets'!D39</f>
        <v>0</v>
      </c>
      <c r="E41" s="2" t="str">
        <f>IF(C41&lt;&gt;0,"The balance sheet is not in balance","The balance sheet does balance")</f>
        <v>The balance sheet does balance</v>
      </c>
    </row>
    <row r="42" spans="1:5" x14ac:dyDescent="0.2">
      <c r="B42" s="2" t="s">
        <v>171</v>
      </c>
      <c r="C42" s="66">
        <f>'Balance Sheets'!G42</f>
        <v>0</v>
      </c>
      <c r="E42" s="2" t="str">
        <f>IF(C42&lt;&gt;0,"The balance sheet is not in balance","The balance sheet does balance")</f>
        <v>The balance sheet does balance</v>
      </c>
    </row>
    <row r="43" spans="1:5" x14ac:dyDescent="0.2">
      <c r="B43" s="2" t="s">
        <v>169</v>
      </c>
      <c r="C43" s="32" t="e">
        <f>'Balance Sheets'!F32/'Balance Sheets'!F37</f>
        <v>#DIV/0!</v>
      </c>
      <c r="E43" s="2" t="e">
        <f>IF(C43&gt;5,"Most banks would consider there to be too much debt for the overall amount of equity or ownership","The debt to equity ratio seems reasonable")</f>
        <v>#DIV/0!</v>
      </c>
    </row>
    <row r="46" spans="1:5" x14ac:dyDescent="0.2">
      <c r="A46" s="1" t="s">
        <v>127</v>
      </c>
    </row>
    <row r="47" spans="1:5" x14ac:dyDescent="0.2">
      <c r="B47" s="2" t="s">
        <v>172</v>
      </c>
      <c r="C47" s="15">
        <f>'Income Statements'!O12-'Break-Even'!B15</f>
        <v>0</v>
      </c>
      <c r="E47" s="2" t="str">
        <f>IF(C47&gt;0,"The sales projection exceeds the projected break-even sales level","The sales projection is less than the break-even amount")</f>
        <v>The sales projection is less than the break-even amount</v>
      </c>
    </row>
    <row r="49" spans="1:1" x14ac:dyDescent="0.2">
      <c r="A49" s="1"/>
    </row>
  </sheetData>
  <sheetProtection sheet="1" objects="1" scenarios="1"/>
  <phoneticPr fontId="0" type="noConversion"/>
  <pageMargins left="0.89" right="0.75" top="1" bottom="1" header="0.5" footer="0.5"/>
  <pageSetup scale="75" orientation="landscape" blackAndWhite="1" horizontalDpi="300" verticalDpi="300"/>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workbookViewId="0"/>
  </sheetViews>
  <sheetFormatPr defaultColWidth="8.85546875" defaultRowHeight="12" x14ac:dyDescent="0.2"/>
  <cols>
    <col min="1" max="1" width="2.140625" style="23" customWidth="1"/>
    <col min="2" max="2" width="26.140625" style="23" customWidth="1"/>
    <col min="3" max="3" width="1" style="23" customWidth="1"/>
    <col min="4" max="4" width="16.28515625" style="23" customWidth="1"/>
    <col min="5" max="5" width="8.140625" style="23" customWidth="1"/>
    <col min="6" max="6" width="3.7109375" style="23" customWidth="1"/>
    <col min="7" max="7" width="16.28515625" style="23" customWidth="1"/>
    <col min="8" max="8" width="8.140625" style="23" customWidth="1"/>
    <col min="9" max="9" width="3.7109375" style="23" customWidth="1"/>
    <col min="10" max="10" width="16.28515625" style="23" customWidth="1"/>
    <col min="11" max="11" width="8.140625" style="23" customWidth="1"/>
    <col min="12" max="16384" width="8.85546875" style="23"/>
  </cols>
  <sheetData>
    <row r="1" spans="1:11" x14ac:dyDescent="0.2">
      <c r="A1" s="1" t="str">
        <f>Expenses!A1</f>
        <v>Name</v>
      </c>
    </row>
    <row r="2" spans="1:11" x14ac:dyDescent="0.2">
      <c r="A2" s="1" t="s">
        <v>223</v>
      </c>
    </row>
    <row r="3" spans="1:11" x14ac:dyDescent="0.2">
      <c r="A3" s="1"/>
      <c r="B3" s="24"/>
      <c r="C3" s="24"/>
    </row>
    <row r="4" spans="1:11" x14ac:dyDescent="0.2">
      <c r="D4" s="74"/>
    </row>
    <row r="5" spans="1:11" x14ac:dyDescent="0.2">
      <c r="D5" s="74"/>
    </row>
    <row r="6" spans="1:11" x14ac:dyDescent="0.2">
      <c r="A6" s="50" t="s">
        <v>224</v>
      </c>
      <c r="B6" s="50"/>
      <c r="C6" s="50"/>
      <c r="D6" s="75"/>
    </row>
    <row r="7" spans="1:11" x14ac:dyDescent="0.2">
      <c r="A7" s="50"/>
      <c r="B7" s="50"/>
      <c r="C7" s="50"/>
      <c r="D7" s="48" t="s">
        <v>199</v>
      </c>
      <c r="E7" s="49" t="s">
        <v>71</v>
      </c>
      <c r="G7" s="48" t="s">
        <v>200</v>
      </c>
      <c r="H7" s="49" t="s">
        <v>71</v>
      </c>
      <c r="J7" s="48" t="s">
        <v>201</v>
      </c>
      <c r="K7" s="49" t="s">
        <v>71</v>
      </c>
    </row>
    <row r="8" spans="1:11" x14ac:dyDescent="0.2">
      <c r="A8" s="50"/>
      <c r="B8" s="50"/>
      <c r="C8" s="50"/>
      <c r="D8" s="51"/>
      <c r="E8" s="52"/>
      <c r="G8" s="51"/>
      <c r="H8" s="52"/>
      <c r="J8" s="51"/>
      <c r="K8" s="52"/>
    </row>
    <row r="9" spans="1:11" x14ac:dyDescent="0.2">
      <c r="A9" s="1"/>
      <c r="B9" s="2"/>
      <c r="C9" s="2"/>
      <c r="D9" s="2"/>
      <c r="E9" s="16"/>
      <c r="G9" s="2"/>
      <c r="H9" s="16"/>
      <c r="J9" s="2"/>
      <c r="K9" s="16"/>
    </row>
    <row r="10" spans="1:11" x14ac:dyDescent="0.2">
      <c r="A10" s="1" t="s">
        <v>80</v>
      </c>
      <c r="B10" s="2"/>
      <c r="C10" s="2"/>
      <c r="D10" s="2"/>
      <c r="E10" s="16"/>
      <c r="G10" s="2"/>
      <c r="H10" s="16"/>
      <c r="J10" s="2"/>
      <c r="K10" s="16"/>
    </row>
    <row r="11" spans="1:11" x14ac:dyDescent="0.2">
      <c r="A11" s="1"/>
      <c r="B11" s="2" t="str">
        <f>'Income Statements'!B6</f>
        <v>Product / Service 1</v>
      </c>
      <c r="C11" s="2"/>
      <c r="D11" s="53">
        <f>'Income Statements'!O6</f>
        <v>0</v>
      </c>
      <c r="E11" s="16"/>
      <c r="G11" s="53">
        <f>'Yr 2 Income Statement'!O7</f>
        <v>0</v>
      </c>
      <c r="H11" s="16"/>
      <c r="J11" s="7">
        <f>'Yr 3 Income Statement'!O7</f>
        <v>0</v>
      </c>
      <c r="K11" s="16"/>
    </row>
    <row r="12" spans="1:11" x14ac:dyDescent="0.2">
      <c r="A12" s="1"/>
      <c r="B12" s="2" t="str">
        <f>'Income Statements'!B7</f>
        <v>Product / Service 2</v>
      </c>
      <c r="C12" s="2"/>
      <c r="D12" s="53">
        <f>'Income Statements'!O7</f>
        <v>0</v>
      </c>
      <c r="E12" s="16"/>
      <c r="G12" s="53">
        <f>'Yr 2 Income Statement'!O8</f>
        <v>0</v>
      </c>
      <c r="H12" s="16"/>
      <c r="J12" s="7">
        <f>'Yr 3 Income Statement'!O8</f>
        <v>0</v>
      </c>
      <c r="K12" s="16"/>
    </row>
    <row r="13" spans="1:11" ht="14.25" x14ac:dyDescent="0.35">
      <c r="A13" s="1"/>
      <c r="B13" s="2" t="str">
        <f>'Income Statements'!B11</f>
        <v>Product / Service 6</v>
      </c>
      <c r="C13" s="2"/>
      <c r="D13" s="54">
        <f>'Income Statements'!O11</f>
        <v>0</v>
      </c>
      <c r="E13" s="16"/>
      <c r="G13" s="54">
        <f>'Yr 2 Income Statement'!O12</f>
        <v>0</v>
      </c>
      <c r="H13" s="16"/>
      <c r="J13" s="60">
        <f>'Yr 3 Income Statement'!O12</f>
        <v>0</v>
      </c>
      <c r="K13" s="16"/>
    </row>
    <row r="14" spans="1:11" x14ac:dyDescent="0.2">
      <c r="A14" s="1" t="s">
        <v>72</v>
      </c>
      <c r="B14" s="2"/>
      <c r="C14" s="2"/>
      <c r="D14" s="53">
        <f>'Income Statements'!O12</f>
        <v>0</v>
      </c>
      <c r="E14" s="16">
        <f>'Income Statements'!P12</f>
        <v>1</v>
      </c>
      <c r="G14" s="53">
        <f>'Yr 2 Income Statement'!O13</f>
        <v>0</v>
      </c>
      <c r="H14" s="16">
        <f>'Yr 2 Income Statement'!P13</f>
        <v>1</v>
      </c>
      <c r="J14" s="53">
        <f>'Yr 3 Income Statement'!O13</f>
        <v>0</v>
      </c>
      <c r="K14" s="16">
        <f>'Yr 3 Income Statement'!P13</f>
        <v>1</v>
      </c>
    </row>
    <row r="15" spans="1:11" x14ac:dyDescent="0.2">
      <c r="A15" s="1"/>
      <c r="B15" s="2"/>
      <c r="C15" s="2"/>
      <c r="D15" s="2"/>
      <c r="E15" s="16"/>
      <c r="G15" s="2"/>
      <c r="H15" s="16"/>
      <c r="J15" s="2"/>
      <c r="K15" s="16"/>
    </row>
    <row r="16" spans="1:11" x14ac:dyDescent="0.2">
      <c r="A16" s="1" t="s">
        <v>81</v>
      </c>
      <c r="B16" s="2"/>
      <c r="C16" s="2"/>
      <c r="D16" s="2"/>
      <c r="E16" s="16"/>
      <c r="G16" s="2"/>
      <c r="H16" s="16"/>
      <c r="J16" s="2"/>
      <c r="K16" s="16"/>
    </row>
    <row r="17" spans="1:11" x14ac:dyDescent="0.2">
      <c r="A17" s="1"/>
      <c r="B17" s="2" t="str">
        <f>B11</f>
        <v>Product / Service 1</v>
      </c>
      <c r="C17" s="2"/>
      <c r="D17" s="53">
        <f>'Income Statements'!O15</f>
        <v>0</v>
      </c>
      <c r="E17" s="16"/>
      <c r="G17" s="53">
        <f>'Yr 2 Income Statement'!O16</f>
        <v>0</v>
      </c>
      <c r="H17" s="16"/>
      <c r="J17" s="7">
        <f>'Yr 3 Income Statement'!O16</f>
        <v>0</v>
      </c>
      <c r="K17" s="16"/>
    </row>
    <row r="18" spans="1:11" x14ac:dyDescent="0.2">
      <c r="A18" s="1"/>
      <c r="B18" s="2" t="str">
        <f>B12</f>
        <v>Product / Service 2</v>
      </c>
      <c r="C18" s="2"/>
      <c r="D18" s="53">
        <f>'Income Statements'!O16</f>
        <v>0</v>
      </c>
      <c r="E18" s="16"/>
      <c r="G18" s="53">
        <f>'Yr 2 Income Statement'!O17</f>
        <v>0</v>
      </c>
      <c r="H18" s="16"/>
      <c r="J18" s="7">
        <f>'Yr 3 Income Statement'!O17</f>
        <v>0</v>
      </c>
      <c r="K18" s="16"/>
    </row>
    <row r="19" spans="1:11" ht="14.25" x14ac:dyDescent="0.35">
      <c r="A19" s="1"/>
      <c r="B19" s="2" t="str">
        <f>B13</f>
        <v>Product / Service 6</v>
      </c>
      <c r="C19" s="2"/>
      <c r="D19" s="54">
        <f>'Income Statements'!O20</f>
        <v>0</v>
      </c>
      <c r="E19" s="16"/>
      <c r="G19" s="54">
        <f>'Yr 2 Income Statement'!O21</f>
        <v>0</v>
      </c>
      <c r="H19" s="16"/>
      <c r="J19" s="69">
        <f>'Yr 3 Income Statement'!O21</f>
        <v>0</v>
      </c>
      <c r="K19" s="16"/>
    </row>
    <row r="20" spans="1:11" x14ac:dyDescent="0.2">
      <c r="A20" s="1" t="s">
        <v>74</v>
      </c>
      <c r="B20" s="2"/>
      <c r="C20" s="2"/>
      <c r="D20" s="53">
        <f>'Income Statements'!O21</f>
        <v>0</v>
      </c>
      <c r="E20" s="16">
        <f>'Income Statements'!P21</f>
        <v>0</v>
      </c>
      <c r="G20" s="53">
        <f>'Yr 2 Income Statement'!O22</f>
        <v>0</v>
      </c>
      <c r="H20" s="16">
        <f>'Yr 2 Income Statement'!P22</f>
        <v>0</v>
      </c>
      <c r="J20" s="53">
        <f>'Yr 3 Income Statement'!O22</f>
        <v>0</v>
      </c>
      <c r="K20" s="16">
        <f>'Yr 3 Income Statement'!P22</f>
        <v>0</v>
      </c>
    </row>
    <row r="21" spans="1:11" x14ac:dyDescent="0.2">
      <c r="A21" s="1"/>
      <c r="B21" s="2"/>
      <c r="C21" s="2"/>
      <c r="D21" s="2"/>
      <c r="E21" s="16"/>
      <c r="G21" s="2"/>
      <c r="H21" s="16"/>
      <c r="J21" s="2"/>
      <c r="K21" s="16"/>
    </row>
    <row r="22" spans="1:11" x14ac:dyDescent="0.2">
      <c r="A22" s="1" t="s">
        <v>75</v>
      </c>
      <c r="B22" s="2"/>
      <c r="C22" s="2"/>
      <c r="D22" s="53">
        <f>'Income Statements'!O23</f>
        <v>0</v>
      </c>
      <c r="E22" s="16">
        <f>'Income Statements'!P23</f>
        <v>0</v>
      </c>
      <c r="G22" s="53">
        <f>'Yr 2 Income Statement'!O24</f>
        <v>0</v>
      </c>
      <c r="H22" s="16">
        <f>'Yr 2 Income Statement'!P24</f>
        <v>0</v>
      </c>
      <c r="J22" s="53">
        <f>'Yr 3 Income Statement'!O24</f>
        <v>0</v>
      </c>
      <c r="K22" s="16">
        <f>'Yr 3 Income Statement'!P24</f>
        <v>0</v>
      </c>
    </row>
    <row r="23" spans="1:11" x14ac:dyDescent="0.2">
      <c r="A23" s="1"/>
      <c r="B23" s="2"/>
      <c r="C23" s="2"/>
      <c r="D23" s="2"/>
      <c r="E23" s="16"/>
      <c r="G23" s="2"/>
      <c r="H23" s="16"/>
      <c r="J23" s="2"/>
      <c r="K23" s="16"/>
    </row>
    <row r="24" spans="1:11" x14ac:dyDescent="0.2">
      <c r="A24" s="1" t="s">
        <v>79</v>
      </c>
      <c r="B24" s="2"/>
      <c r="C24" s="2"/>
      <c r="D24" s="7"/>
      <c r="E24" s="16"/>
      <c r="G24" s="7"/>
      <c r="H24" s="16"/>
      <c r="J24" s="7"/>
      <c r="K24" s="16"/>
    </row>
    <row r="25" spans="1:11" x14ac:dyDescent="0.2">
      <c r="A25" s="1"/>
      <c r="B25" s="2" t="str">
        <f>'Income Statements'!B26</f>
        <v>Owner's Compensation</v>
      </c>
      <c r="C25" s="2"/>
      <c r="D25" s="7">
        <f>'Income Statements'!O26</f>
        <v>0</v>
      </c>
      <c r="E25" s="16"/>
      <c r="G25" s="7">
        <f>'Yr 2 Income Statement'!O27</f>
        <v>0</v>
      </c>
      <c r="H25" s="16"/>
      <c r="J25" s="7">
        <f>'Yr 3 Income Statement'!O27</f>
        <v>0</v>
      </c>
      <c r="K25" s="16"/>
    </row>
    <row r="26" spans="1:11" x14ac:dyDescent="0.2">
      <c r="A26" s="1"/>
      <c r="B26" s="2" t="str">
        <f>'Income Statements'!B27</f>
        <v>Salaries</v>
      </c>
      <c r="C26" s="2"/>
      <c r="D26" s="7">
        <f>'Income Statements'!O27</f>
        <v>0</v>
      </c>
      <c r="E26" s="16"/>
      <c r="G26" s="7">
        <f>'Yr 2 Income Statement'!O28</f>
        <v>0</v>
      </c>
      <c r="H26" s="16"/>
      <c r="J26" s="7">
        <f>'Yr 3 Income Statement'!O28</f>
        <v>0</v>
      </c>
      <c r="K26" s="16"/>
    </row>
    <row r="27" spans="1:11" x14ac:dyDescent="0.2">
      <c r="A27" s="1"/>
      <c r="B27" s="2" t="str">
        <f>'Income Statements'!B28</f>
        <v>Payroll Taxes</v>
      </c>
      <c r="C27" s="2"/>
      <c r="D27" s="7">
        <f>'Income Statements'!O28</f>
        <v>0</v>
      </c>
      <c r="E27" s="16"/>
      <c r="G27" s="7">
        <f>'Yr 2 Income Statement'!O29</f>
        <v>0</v>
      </c>
      <c r="H27" s="16"/>
      <c r="J27" s="7">
        <f>'Yr 3 Income Statement'!O29</f>
        <v>0</v>
      </c>
      <c r="K27" s="16"/>
    </row>
    <row r="28" spans="1:11" x14ac:dyDescent="0.2">
      <c r="A28" s="1"/>
      <c r="B28" s="2" t="e">
        <f>'Income Statements'!#REF!</f>
        <v>#REF!</v>
      </c>
      <c r="C28" s="2"/>
      <c r="D28" s="7" t="e">
        <f>'Income Statements'!#REF!</f>
        <v>#REF!</v>
      </c>
      <c r="E28" s="16"/>
      <c r="G28" s="7" t="e">
        <f>'Yr 2 Income Statement'!#REF!</f>
        <v>#REF!</v>
      </c>
      <c r="H28" s="16"/>
      <c r="J28" s="7" t="e">
        <f>'Yr 3 Income Statement'!#REF!</f>
        <v>#REF!</v>
      </c>
      <c r="K28" s="16"/>
    </row>
    <row r="29" spans="1:11" ht="14.25" x14ac:dyDescent="0.35">
      <c r="A29" s="1"/>
      <c r="B29" s="2" t="str">
        <f>'Income Statements'!B29</f>
        <v>Employee Benefit Programs</v>
      </c>
      <c r="C29" s="2"/>
      <c r="D29" s="27">
        <f>'Income Statements'!O29</f>
        <v>0</v>
      </c>
      <c r="E29" s="16"/>
      <c r="G29" s="27">
        <f>'Yr 2 Income Statement'!O30</f>
        <v>0</v>
      </c>
      <c r="H29" s="16"/>
      <c r="J29" s="27">
        <f>'Yr 3 Income Statement'!O30</f>
        <v>0</v>
      </c>
      <c r="K29" s="16"/>
    </row>
    <row r="30" spans="1:11" x14ac:dyDescent="0.2">
      <c r="A30" s="1" t="s">
        <v>17</v>
      </c>
      <c r="B30" s="2"/>
      <c r="C30" s="2"/>
      <c r="D30" s="7">
        <f>'Income Statements'!O30</f>
        <v>0</v>
      </c>
      <c r="E30" s="16">
        <f>'Income Statements'!P30</f>
        <v>0</v>
      </c>
      <c r="G30" s="7">
        <f>'Yr 2 Income Statement'!O31</f>
        <v>0</v>
      </c>
      <c r="H30" s="16">
        <f>'Yr 2 Income Statement'!P31</f>
        <v>0</v>
      </c>
      <c r="J30" s="7">
        <f>'Yr 3 Income Statement'!O31</f>
        <v>0</v>
      </c>
      <c r="K30" s="16">
        <f>'Yr 3 Income Statement'!P31</f>
        <v>0</v>
      </c>
    </row>
    <row r="31" spans="1:11" x14ac:dyDescent="0.2">
      <c r="A31" s="1"/>
      <c r="B31" s="2"/>
      <c r="C31" s="2"/>
      <c r="D31" s="7"/>
      <c r="E31" s="16"/>
      <c r="G31" s="7"/>
      <c r="H31" s="16"/>
      <c r="J31" s="7"/>
      <c r="K31" s="16"/>
    </row>
    <row r="32" spans="1:11" x14ac:dyDescent="0.2">
      <c r="A32" s="1" t="s">
        <v>78</v>
      </c>
      <c r="B32" s="2"/>
      <c r="C32" s="2"/>
      <c r="D32" s="7"/>
      <c r="E32" s="16"/>
      <c r="G32" s="7"/>
      <c r="H32" s="16"/>
      <c r="J32" s="7"/>
      <c r="K32" s="16"/>
    </row>
    <row r="33" spans="1:11" x14ac:dyDescent="0.2">
      <c r="A33" s="1"/>
      <c r="B33" s="2" t="str">
        <f>'Income Statements'!B33</f>
        <v>Expense 1</v>
      </c>
      <c r="C33" s="2"/>
      <c r="D33" s="7">
        <f>'Income Statements'!O33</f>
        <v>0</v>
      </c>
      <c r="E33" s="16"/>
      <c r="G33" s="7">
        <f>'Yr 2 Income Statement'!O34</f>
        <v>0</v>
      </c>
      <c r="H33" s="16"/>
      <c r="J33" s="7">
        <f>'Yr 3 Income Statement'!O34</f>
        <v>0</v>
      </c>
      <c r="K33" s="16"/>
    </row>
    <row r="34" spans="1:11" x14ac:dyDescent="0.2">
      <c r="A34" s="1"/>
      <c r="B34" s="2" t="str">
        <f>'Income Statements'!B34</f>
        <v>Expense 2</v>
      </c>
      <c r="C34" s="2"/>
      <c r="D34" s="7">
        <f>'Income Statements'!O34</f>
        <v>0</v>
      </c>
      <c r="E34" s="16"/>
      <c r="G34" s="7">
        <f>'Yr 2 Income Statement'!O35</f>
        <v>0</v>
      </c>
      <c r="H34" s="16"/>
      <c r="J34" s="7">
        <f>'Yr 3 Income Statement'!O35</f>
        <v>0</v>
      </c>
      <c r="K34" s="16"/>
    </row>
    <row r="35" spans="1:11" x14ac:dyDescent="0.2">
      <c r="A35" s="1"/>
      <c r="B35" s="2" t="str">
        <f>'Income Statements'!B35</f>
        <v>Expense 3</v>
      </c>
      <c r="C35" s="2"/>
      <c r="D35" s="7">
        <f>'Income Statements'!O35</f>
        <v>0</v>
      </c>
      <c r="E35" s="16"/>
      <c r="G35" s="7">
        <f>'Yr 2 Income Statement'!O36</f>
        <v>0</v>
      </c>
      <c r="H35" s="16"/>
      <c r="J35" s="7">
        <f>'Yr 3 Income Statement'!O36</f>
        <v>0</v>
      </c>
      <c r="K35" s="16"/>
    </row>
    <row r="36" spans="1:11" x14ac:dyDescent="0.2">
      <c r="A36" s="1"/>
      <c r="B36" s="2" t="str">
        <f>'Income Statements'!B36</f>
        <v>Expense 4</v>
      </c>
      <c r="C36" s="2"/>
      <c r="D36" s="7">
        <f>'Income Statements'!O36</f>
        <v>0</v>
      </c>
      <c r="E36" s="16"/>
      <c r="G36" s="7">
        <f>'Yr 2 Income Statement'!O37</f>
        <v>0</v>
      </c>
      <c r="H36" s="16"/>
      <c r="J36" s="7">
        <f>'Yr 3 Income Statement'!O37</f>
        <v>0</v>
      </c>
      <c r="K36" s="16"/>
    </row>
    <row r="37" spans="1:11" x14ac:dyDescent="0.2">
      <c r="A37" s="1"/>
      <c r="B37" s="2" t="str">
        <f>'Income Statements'!B37</f>
        <v>Expense 5</v>
      </c>
      <c r="C37" s="2"/>
      <c r="D37" s="7">
        <f>'Income Statements'!O37</f>
        <v>0</v>
      </c>
      <c r="E37" s="16"/>
      <c r="G37" s="7">
        <f>'Yr 2 Income Statement'!O38</f>
        <v>0</v>
      </c>
      <c r="H37" s="16"/>
      <c r="J37" s="7">
        <f>'Yr 3 Income Statement'!O38</f>
        <v>0</v>
      </c>
      <c r="K37" s="16"/>
    </row>
    <row r="38" spans="1:11" x14ac:dyDescent="0.2">
      <c r="A38" s="1"/>
      <c r="B38" s="2" t="str">
        <f>'Income Statements'!B38</f>
        <v>Expense 6</v>
      </c>
      <c r="C38" s="2"/>
      <c r="D38" s="7">
        <f>'Income Statements'!O38</f>
        <v>0</v>
      </c>
      <c r="E38" s="16"/>
      <c r="G38" s="7">
        <f>'Yr 2 Income Statement'!O39</f>
        <v>0</v>
      </c>
      <c r="H38" s="16"/>
      <c r="J38" s="7">
        <f>'Yr 3 Income Statement'!O39</f>
        <v>0</v>
      </c>
      <c r="K38" s="16"/>
    </row>
    <row r="39" spans="1:11" x14ac:dyDescent="0.2">
      <c r="A39" s="1"/>
      <c r="B39" s="2" t="e">
        <f>'Income Statements'!#REF!</f>
        <v>#REF!</v>
      </c>
      <c r="C39" s="2"/>
      <c r="D39" s="7" t="e">
        <f>'Income Statements'!#REF!</f>
        <v>#REF!</v>
      </c>
      <c r="E39" s="16"/>
      <c r="G39" s="7" t="e">
        <f>'Yr 2 Income Statement'!#REF!</f>
        <v>#REF!</v>
      </c>
      <c r="H39" s="16"/>
      <c r="J39" s="7" t="e">
        <f>'Yr 3 Income Statement'!#REF!</f>
        <v>#REF!</v>
      </c>
      <c r="K39" s="16"/>
    </row>
    <row r="40" spans="1:11" x14ac:dyDescent="0.2">
      <c r="A40" s="1"/>
      <c r="B40" s="2" t="e">
        <f>'Income Statements'!#REF!</f>
        <v>#REF!</v>
      </c>
      <c r="C40" s="2"/>
      <c r="D40" s="7" t="e">
        <f>'Income Statements'!#REF!</f>
        <v>#REF!</v>
      </c>
      <c r="E40" s="16"/>
      <c r="G40" s="7" t="e">
        <f>'Yr 2 Income Statement'!#REF!</f>
        <v>#REF!</v>
      </c>
      <c r="H40" s="16"/>
      <c r="J40" s="7" t="e">
        <f>'Yr 3 Income Statement'!#REF!</f>
        <v>#REF!</v>
      </c>
      <c r="K40" s="16"/>
    </row>
    <row r="41" spans="1:11" x14ac:dyDescent="0.2">
      <c r="A41" s="1"/>
      <c r="B41" s="2" t="e">
        <f>'Income Statements'!#REF!</f>
        <v>#REF!</v>
      </c>
      <c r="C41" s="2"/>
      <c r="D41" s="7" t="e">
        <f>'Income Statements'!#REF!</f>
        <v>#REF!</v>
      </c>
      <c r="E41" s="16"/>
      <c r="G41" s="7" t="e">
        <f>'Yr 2 Income Statement'!#REF!</f>
        <v>#REF!</v>
      </c>
      <c r="H41" s="16"/>
      <c r="J41" s="7" t="e">
        <f>'Yr 3 Income Statement'!#REF!</f>
        <v>#REF!</v>
      </c>
      <c r="K41" s="16"/>
    </row>
    <row r="42" spans="1:11" x14ac:dyDescent="0.2">
      <c r="A42" s="1"/>
      <c r="B42" s="2" t="e">
        <f>'Income Statements'!#REF!</f>
        <v>#REF!</v>
      </c>
      <c r="C42" s="2"/>
      <c r="D42" s="7" t="e">
        <f>'Income Statements'!#REF!</f>
        <v>#REF!</v>
      </c>
      <c r="E42" s="16"/>
      <c r="G42" s="7" t="e">
        <f>'Yr 2 Income Statement'!#REF!</f>
        <v>#REF!</v>
      </c>
      <c r="H42" s="16"/>
      <c r="J42" s="7" t="e">
        <f>'Yr 3 Income Statement'!#REF!</f>
        <v>#REF!</v>
      </c>
      <c r="K42" s="16"/>
    </row>
    <row r="43" spans="1:11" x14ac:dyDescent="0.2">
      <c r="A43" s="1"/>
      <c r="B43" s="2" t="e">
        <f>'Income Statements'!#REF!</f>
        <v>#REF!</v>
      </c>
      <c r="C43" s="2"/>
      <c r="D43" s="7" t="e">
        <f>'Income Statements'!#REF!</f>
        <v>#REF!</v>
      </c>
      <c r="E43" s="16"/>
      <c r="G43" s="7" t="e">
        <f>'Yr 2 Income Statement'!#REF!</f>
        <v>#REF!</v>
      </c>
      <c r="H43" s="16"/>
      <c r="J43" s="7" t="e">
        <f>'Yr 3 Income Statement'!#REF!</f>
        <v>#REF!</v>
      </c>
      <c r="K43" s="16"/>
    </row>
    <row r="44" spans="1:11" x14ac:dyDescent="0.2">
      <c r="A44" s="1"/>
      <c r="B44" s="2" t="e">
        <f>'Income Statements'!#REF!</f>
        <v>#REF!</v>
      </c>
      <c r="C44" s="2"/>
      <c r="D44" s="7" t="e">
        <f>'Income Statements'!#REF!</f>
        <v>#REF!</v>
      </c>
      <c r="E44" s="16"/>
      <c r="G44" s="7" t="e">
        <f>'Yr 2 Income Statement'!#REF!</f>
        <v>#REF!</v>
      </c>
      <c r="H44" s="16"/>
      <c r="J44" s="7" t="e">
        <f>'Yr 3 Income Statement'!#REF!</f>
        <v>#REF!</v>
      </c>
      <c r="K44" s="16"/>
    </row>
    <row r="45" spans="1:11" x14ac:dyDescent="0.2">
      <c r="A45" s="1"/>
      <c r="B45" s="2" t="e">
        <f>'Income Statements'!#REF!</f>
        <v>#REF!</v>
      </c>
      <c r="C45" s="2"/>
      <c r="D45" s="7" t="e">
        <f>'Income Statements'!#REF!</f>
        <v>#REF!</v>
      </c>
      <c r="E45" s="16"/>
      <c r="G45" s="7" t="e">
        <f>'Yr 2 Income Statement'!#REF!</f>
        <v>#REF!</v>
      </c>
      <c r="H45" s="16"/>
      <c r="J45" s="7" t="e">
        <f>'Yr 3 Income Statement'!#REF!</f>
        <v>#REF!</v>
      </c>
      <c r="K45" s="16"/>
    </row>
    <row r="46" spans="1:11" x14ac:dyDescent="0.2">
      <c r="A46" s="1"/>
      <c r="B46" s="2" t="e">
        <f>'Income Statements'!#REF!</f>
        <v>#REF!</v>
      </c>
      <c r="C46" s="2"/>
      <c r="D46" s="7" t="e">
        <f>'Income Statements'!#REF!</f>
        <v>#REF!</v>
      </c>
      <c r="E46" s="16"/>
      <c r="G46" s="7" t="e">
        <f>'Yr 2 Income Statement'!#REF!</f>
        <v>#REF!</v>
      </c>
      <c r="H46" s="16"/>
      <c r="J46" s="7" t="e">
        <f>'Yr 3 Income Statement'!#REF!</f>
        <v>#REF!</v>
      </c>
      <c r="K46" s="16"/>
    </row>
    <row r="47" spans="1:11" x14ac:dyDescent="0.2">
      <c r="A47" s="1"/>
      <c r="B47" s="2" t="e">
        <f>'Income Statements'!#REF!</f>
        <v>#REF!</v>
      </c>
      <c r="C47" s="2"/>
      <c r="D47" s="25" t="e">
        <f>'Income Statements'!#REF!</f>
        <v>#REF!</v>
      </c>
      <c r="E47" s="16"/>
      <c r="G47" s="25" t="e">
        <f>'Yr 2 Income Statement'!#REF!</f>
        <v>#REF!</v>
      </c>
      <c r="H47" s="16"/>
      <c r="J47" s="25" t="e">
        <f>'Yr 3 Income Statement'!#REF!</f>
        <v>#REF!</v>
      </c>
      <c r="K47" s="16"/>
    </row>
    <row r="48" spans="1:11" x14ac:dyDescent="0.2">
      <c r="A48" s="1"/>
      <c r="B48" s="2" t="str">
        <f>'Income Statements'!B39</f>
        <v>Amortized Start-up Expenses</v>
      </c>
      <c r="C48" s="2"/>
      <c r="D48" s="25">
        <f>'Income Statements'!O39</f>
        <v>0</v>
      </c>
      <c r="E48" s="16"/>
      <c r="G48" s="25">
        <f>'Yr 2 Income Statement'!O40</f>
        <v>0</v>
      </c>
      <c r="H48" s="16"/>
      <c r="J48" s="25">
        <f>'Yr 3 Income Statement'!O40</f>
        <v>0</v>
      </c>
      <c r="K48" s="16"/>
    </row>
    <row r="49" spans="1:11" ht="14.25" x14ac:dyDescent="0.35">
      <c r="A49" s="1"/>
      <c r="B49" s="2" t="str">
        <f>'Income Statements'!B40</f>
        <v>Depreciation</v>
      </c>
      <c r="C49" s="2"/>
      <c r="D49" s="27">
        <f>'Income Statements'!O40</f>
        <v>0</v>
      </c>
      <c r="E49" s="16"/>
      <c r="G49" s="27">
        <f>'Yr 2 Income Statement'!O41</f>
        <v>0</v>
      </c>
      <c r="H49" s="16"/>
      <c r="J49" s="27">
        <f>'Yr 3 Income Statement'!O41</f>
        <v>0</v>
      </c>
      <c r="K49" s="16"/>
    </row>
    <row r="50" spans="1:11" x14ac:dyDescent="0.2">
      <c r="A50" s="1" t="s">
        <v>21</v>
      </c>
      <c r="B50" s="2"/>
      <c r="C50" s="2"/>
      <c r="D50" s="7">
        <f>'Income Statements'!O41</f>
        <v>0</v>
      </c>
      <c r="E50" s="16">
        <f>'Income Statements'!P41</f>
        <v>0</v>
      </c>
      <c r="G50" s="7">
        <f>'Yr 2 Income Statement'!O42</f>
        <v>0</v>
      </c>
      <c r="H50" s="16">
        <f>'Yr 2 Income Statement'!P42</f>
        <v>0</v>
      </c>
      <c r="J50" s="7">
        <f>'Yr 3 Income Statement'!O42</f>
        <v>0</v>
      </c>
      <c r="K50" s="16">
        <f>'Yr 3 Income Statement'!P42</f>
        <v>0</v>
      </c>
    </row>
    <row r="51" spans="1:11" x14ac:dyDescent="0.2">
      <c r="A51" s="1"/>
      <c r="B51" s="2"/>
      <c r="C51" s="2"/>
      <c r="D51" s="2"/>
      <c r="E51" s="16"/>
      <c r="G51" s="2"/>
      <c r="H51" s="16"/>
      <c r="J51" s="2"/>
      <c r="K51" s="16"/>
    </row>
    <row r="52" spans="1:11" x14ac:dyDescent="0.2">
      <c r="A52" s="1" t="s">
        <v>77</v>
      </c>
      <c r="B52" s="2"/>
      <c r="C52" s="2"/>
      <c r="D52" s="2"/>
      <c r="E52" s="16"/>
      <c r="G52" s="2"/>
      <c r="H52" s="16"/>
      <c r="J52" s="2"/>
      <c r="K52" s="16"/>
    </row>
    <row r="53" spans="1:11" x14ac:dyDescent="0.2">
      <c r="A53" s="1"/>
      <c r="B53" s="2" t="str">
        <f>'Income Statements'!B44</f>
        <v>Commercial Loan</v>
      </c>
      <c r="C53" s="2"/>
      <c r="D53" s="53">
        <f>'Income Statements'!O44</f>
        <v>0</v>
      </c>
      <c r="E53" s="16"/>
      <c r="G53" s="53">
        <f>'Yr 2 Income Statement'!O45</f>
        <v>0</v>
      </c>
      <c r="H53" s="16"/>
      <c r="J53" s="53">
        <f>'Yr 3 Income Statement'!O45</f>
        <v>0</v>
      </c>
      <c r="K53" s="16"/>
    </row>
    <row r="54" spans="1:11" x14ac:dyDescent="0.2">
      <c r="A54" s="1"/>
      <c r="B54" s="2" t="e">
        <f>'Income Statements'!#REF!</f>
        <v>#REF!</v>
      </c>
      <c r="C54" s="2"/>
      <c r="D54" s="53" t="e">
        <f>'Income Statements'!#REF!</f>
        <v>#REF!</v>
      </c>
      <c r="E54" s="16"/>
      <c r="G54" s="53" t="e">
        <f>'Yr 2 Income Statement'!#REF!</f>
        <v>#REF!</v>
      </c>
      <c r="H54" s="16"/>
      <c r="J54" s="53" t="e">
        <f>'Yr 3 Income Statement'!#REF!</f>
        <v>#REF!</v>
      </c>
      <c r="K54" s="16"/>
    </row>
    <row r="55" spans="1:11" ht="14.25" x14ac:dyDescent="0.35">
      <c r="A55" s="1"/>
      <c r="B55" s="2" t="e">
        <f>'Income Statements'!#REF!</f>
        <v>#REF!</v>
      </c>
      <c r="C55" s="2"/>
      <c r="D55" s="27" t="e">
        <f>'Income Statements'!#REF!</f>
        <v>#REF!</v>
      </c>
      <c r="E55" s="16"/>
      <c r="G55" s="27" t="e">
        <f>'Yr 2 Income Statement'!#REF!</f>
        <v>#REF!</v>
      </c>
      <c r="H55" s="16"/>
      <c r="J55" s="27" t="e">
        <f>'Yr 3 Income Statement'!#REF!</f>
        <v>#REF!</v>
      </c>
      <c r="K55" s="16"/>
    </row>
    <row r="56" spans="1:11" x14ac:dyDescent="0.2">
      <c r="A56" s="1" t="s">
        <v>91</v>
      </c>
      <c r="B56" s="2"/>
      <c r="C56" s="2"/>
      <c r="D56" s="53">
        <f>'Income Statements'!O45</f>
        <v>0</v>
      </c>
      <c r="E56" s="16">
        <f>'Income Statements'!P45</f>
        <v>0</v>
      </c>
      <c r="G56" s="53">
        <f>'Yr 2 Income Statement'!O46</f>
        <v>0</v>
      </c>
      <c r="H56" s="16">
        <f>'Yr 2 Income Statement'!P46</f>
        <v>0</v>
      </c>
      <c r="J56" s="53">
        <f>'Yr 3 Income Statement'!O46</f>
        <v>0</v>
      </c>
      <c r="K56" s="16">
        <f>'Yr 3 Income Statement'!P46</f>
        <v>0</v>
      </c>
    </row>
    <row r="57" spans="1:11" x14ac:dyDescent="0.2">
      <c r="A57" s="1"/>
      <c r="B57" s="2"/>
      <c r="C57" s="2"/>
      <c r="D57" s="53"/>
      <c r="E57" s="16"/>
      <c r="G57" s="53"/>
      <c r="H57" s="16"/>
      <c r="J57" s="53"/>
      <c r="K57" s="16"/>
    </row>
    <row r="58" spans="1:11" x14ac:dyDescent="0.2">
      <c r="A58" s="1" t="s">
        <v>255</v>
      </c>
      <c r="B58" s="2"/>
      <c r="C58" s="2"/>
      <c r="D58" s="53">
        <f>'Income Statements'!O47</f>
        <v>0</v>
      </c>
      <c r="E58" s="16"/>
      <c r="G58" s="53">
        <f>'Yr 2 Income Statement'!O48</f>
        <v>0</v>
      </c>
      <c r="H58" s="16"/>
      <c r="J58" s="53">
        <f>'Yr 3 Income Statement'!O48</f>
        <v>0</v>
      </c>
      <c r="K58" s="16"/>
    </row>
    <row r="59" spans="1:11" x14ac:dyDescent="0.2">
      <c r="A59" s="1"/>
      <c r="B59" s="2"/>
      <c r="C59" s="2"/>
      <c r="D59" s="53"/>
      <c r="E59" s="16"/>
      <c r="G59" s="53"/>
      <c r="H59" s="16"/>
      <c r="J59" s="53"/>
      <c r="K59" s="16"/>
    </row>
    <row r="60" spans="1:11" x14ac:dyDescent="0.2">
      <c r="A60" s="1" t="s">
        <v>252</v>
      </c>
      <c r="B60" s="2"/>
      <c r="C60" s="2"/>
      <c r="D60" s="53">
        <f>'Income Statements'!O49</f>
        <v>0</v>
      </c>
      <c r="E60" s="16"/>
      <c r="G60" s="53">
        <f>'Yr 2 Income Statement'!O50</f>
        <v>0</v>
      </c>
      <c r="H60" s="16"/>
      <c r="J60" s="53">
        <f>'Yr 3 Income Statement'!O50</f>
        <v>0</v>
      </c>
      <c r="K60" s="16"/>
    </row>
    <row r="61" spans="1:11" x14ac:dyDescent="0.2">
      <c r="A61" s="1"/>
      <c r="B61" s="2"/>
      <c r="C61" s="2"/>
      <c r="D61" s="2"/>
      <c r="E61" s="16"/>
      <c r="G61" s="2"/>
      <c r="H61" s="16"/>
      <c r="J61" s="2"/>
      <c r="K61" s="16"/>
    </row>
    <row r="62" spans="1:11" ht="12.75" thickBot="1" x14ac:dyDescent="0.25">
      <c r="A62" s="1" t="s">
        <v>92</v>
      </c>
      <c r="B62" s="2"/>
      <c r="C62" s="2"/>
      <c r="D62" s="55">
        <f>'Income Statements'!O51</f>
        <v>0</v>
      </c>
      <c r="E62" s="16">
        <f>'Income Statements'!P51</f>
        <v>0</v>
      </c>
      <c r="G62" s="55">
        <f>'Yr 2 Income Statement'!O52</f>
        <v>0</v>
      </c>
      <c r="H62" s="16">
        <f>'Yr 2 Income Statement'!P52</f>
        <v>0</v>
      </c>
      <c r="J62" s="55">
        <f>'Yr 3 Income Statement'!O52</f>
        <v>0</v>
      </c>
      <c r="K62" s="16">
        <f>'Yr 3 Income Statement'!P52</f>
        <v>0</v>
      </c>
    </row>
    <row r="63" spans="1:11" ht="12.75" thickTop="1" x14ac:dyDescent="0.2"/>
  </sheetData>
  <sheetProtection sheet="1" objects="1" scenarios="1"/>
  <phoneticPr fontId="0" type="noConversion"/>
  <pageMargins left="0.75" right="0.75" top="1" bottom="1" header="0.5" footer="0.5"/>
  <pageSetup scale="90" orientation="portrait"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5"/>
  <sheetViews>
    <sheetView workbookViewId="0">
      <selection activeCell="J21" sqref="J21"/>
    </sheetView>
  </sheetViews>
  <sheetFormatPr defaultColWidth="8.85546875" defaultRowHeight="12" x14ac:dyDescent="0.2"/>
  <cols>
    <col min="1" max="1" width="2.140625" style="128" customWidth="1"/>
    <col min="2" max="2" width="30.85546875" style="128" customWidth="1"/>
    <col min="3" max="5" width="16.7109375" style="128" customWidth="1"/>
    <col min="6" max="16384" width="8.85546875" style="128"/>
  </cols>
  <sheetData>
    <row r="1" spans="1:5" ht="18" x14ac:dyDescent="0.25">
      <c r="A1" s="289" t="str">
        <f>Expenses!A1</f>
        <v>Name</v>
      </c>
      <c r="B1" s="290"/>
      <c r="C1" s="290"/>
      <c r="D1" s="290"/>
      <c r="E1" s="291"/>
    </row>
    <row r="2" spans="1:5" x14ac:dyDescent="0.2">
      <c r="A2" s="292" t="s">
        <v>198</v>
      </c>
      <c r="B2" s="293"/>
      <c r="C2" s="293"/>
      <c r="D2" s="293"/>
      <c r="E2" s="294"/>
    </row>
    <row r="4" spans="1:5" x14ac:dyDescent="0.2">
      <c r="C4" s="173" t="s">
        <v>199</v>
      </c>
      <c r="D4" s="173" t="s">
        <v>200</v>
      </c>
      <c r="E4" s="173" t="s">
        <v>201</v>
      </c>
    </row>
    <row r="5" spans="1:5" x14ac:dyDescent="0.2">
      <c r="A5" s="127" t="s">
        <v>202</v>
      </c>
      <c r="B5" s="127"/>
    </row>
    <row r="6" spans="1:5" x14ac:dyDescent="0.2">
      <c r="A6" s="127"/>
      <c r="B6" s="128" t="s">
        <v>203</v>
      </c>
      <c r="C6" s="166">
        <f>IF('Balance Sheets'!F32=0,0,('Balance Sheets'!F13/'Balance Sheets'!F32))</f>
        <v>0</v>
      </c>
      <c r="D6" s="166">
        <f>IF('Yr 2 Balance Sheet'!F34=0,0,('Yr 2 Balance Sheet'!F13/'Yr 2 Balance Sheet'!F34))</f>
        <v>0</v>
      </c>
      <c r="E6" s="166">
        <f>IF('Yr 3 Balance Sheet'!F34=0,0,('Yr 3 Balance Sheet'!F13/'Yr 3 Balance Sheet'!F34))</f>
        <v>0</v>
      </c>
    </row>
    <row r="7" spans="1:5" x14ac:dyDescent="0.2">
      <c r="A7" s="186"/>
      <c r="B7" s="128" t="s">
        <v>204</v>
      </c>
      <c r="C7" s="166">
        <f>IF('Balance Sheets'!F32=0,0,(('Balance Sheets'!F8+'Balance Sheets'!F9)/'Balance Sheets'!F32))</f>
        <v>0</v>
      </c>
      <c r="D7" s="166">
        <f>IF('Yr 2 Balance Sheet'!F34=0,0,(('Yr 2 Balance Sheet'!F8+'Yr 2 Balance Sheet'!F9)/'Yr 2 Balance Sheet'!F34))</f>
        <v>0</v>
      </c>
      <c r="E7" s="166">
        <f>IF('Yr 3 Balance Sheet'!F34=0,0,(('Yr 3 Balance Sheet'!F8+'Yr 3 Balance Sheet'!F9)/'Yr 3 Balance Sheet'!F34))</f>
        <v>0</v>
      </c>
    </row>
    <row r="8" spans="1:5" x14ac:dyDescent="0.2">
      <c r="A8" s="127"/>
      <c r="B8" s="127"/>
      <c r="C8" s="166"/>
      <c r="D8" s="166"/>
      <c r="E8" s="166"/>
    </row>
    <row r="9" spans="1:5" x14ac:dyDescent="0.2">
      <c r="A9" s="127"/>
      <c r="B9" s="127"/>
      <c r="C9" s="166"/>
      <c r="D9" s="166"/>
      <c r="E9" s="166"/>
    </row>
    <row r="10" spans="1:5" x14ac:dyDescent="0.2">
      <c r="A10" s="127" t="s">
        <v>205</v>
      </c>
      <c r="B10" s="127"/>
      <c r="C10" s="187"/>
      <c r="D10" s="166"/>
      <c r="E10" s="166"/>
    </row>
    <row r="11" spans="1:5" x14ac:dyDescent="0.2">
      <c r="A11" s="127"/>
      <c r="B11" s="128" t="s">
        <v>206</v>
      </c>
      <c r="C11" s="188">
        <f>IF('Balance Sheets'!F37=0,0,('Balance Sheets'!F32/'Balance Sheets'!F37))</f>
        <v>0</v>
      </c>
      <c r="D11" s="166">
        <f>IF('Yr 2 Balance Sheet'!F39=0,0,('Yr 2 Balance Sheet'!F34/'Yr 2 Balance Sheet'!F39))</f>
        <v>0</v>
      </c>
      <c r="E11" s="166">
        <f>IF('Yr 3 Balance Sheet'!F39=0,0,('Yr 3 Balance Sheet'!F34/'Yr 3 Balance Sheet'!F39))</f>
        <v>0</v>
      </c>
    </row>
    <row r="12" spans="1:5" x14ac:dyDescent="0.2">
      <c r="A12" s="127"/>
      <c r="B12" s="128" t="s">
        <v>207</v>
      </c>
      <c r="C12" s="166">
        <f>IF('Balance Sheets'!F32=0,0,(('Income Statements'!O51+'Income Statements'!O40)/'Balance Sheets'!F32))</f>
        <v>0</v>
      </c>
      <c r="D12" s="166">
        <f>IF('Yr 2 Balance Sheet'!F34=0,0,(('Yr 2 Income Statement'!O52+'Yr 2 Income Statement'!O41)/'Yr 2 Balance Sheet'!F34))</f>
        <v>0</v>
      </c>
      <c r="E12" s="166">
        <f>IF('Yr 3 Balance Sheet'!F34=0,0,(('Yr 3 Income Statement'!O52+'Yr 3 Income Statement'!O41)/'Yr 3 Balance Sheet'!F34))</f>
        <v>0</v>
      </c>
    </row>
    <row r="13" spans="1:5" x14ac:dyDescent="0.2">
      <c r="A13" s="127"/>
      <c r="B13" s="127"/>
      <c r="C13" s="166"/>
      <c r="D13" s="166"/>
      <c r="E13" s="166"/>
    </row>
    <row r="14" spans="1:5" x14ac:dyDescent="0.2">
      <c r="A14" s="127"/>
      <c r="B14" s="127"/>
      <c r="C14" s="166"/>
      <c r="D14" s="166"/>
      <c r="E14" s="166"/>
    </row>
    <row r="15" spans="1:5" x14ac:dyDescent="0.2">
      <c r="A15" s="127" t="s">
        <v>208</v>
      </c>
      <c r="B15" s="127"/>
      <c r="C15" s="166"/>
      <c r="D15" s="166"/>
      <c r="E15" s="166"/>
    </row>
    <row r="16" spans="1:5" x14ac:dyDescent="0.2">
      <c r="A16" s="127"/>
      <c r="B16" s="128" t="s">
        <v>209</v>
      </c>
      <c r="C16" s="166">
        <f>IF('Income Statements'!N12=0,0,(('Income Statements'!N12-'Income Statements'!N12)/'Income Statements'!N12))</f>
        <v>0</v>
      </c>
      <c r="D16" s="166">
        <f>IF('Income Statements'!O12=0,0,(('Yr 2 Income Statement'!O13-'Income Statements'!O12)/'Income Statements'!O12))</f>
        <v>0</v>
      </c>
      <c r="E16" s="166">
        <f>IF('Yr 2 Income Statement'!O13=0,0,(('Yr 3 Income Statement'!O13-'Yr 2 Income Statement'!O13)/'Yr 2 Income Statement'!O13))</f>
        <v>0</v>
      </c>
    </row>
    <row r="17" spans="1:5" x14ac:dyDescent="0.2">
      <c r="A17" s="127"/>
      <c r="B17" s="128" t="s">
        <v>210</v>
      </c>
      <c r="C17" s="166">
        <f>IF('Income Statements'!O12=0,0,('Income Statements'!O21/'Income Statements'!O12))</f>
        <v>0</v>
      </c>
      <c r="D17" s="166">
        <f>IF('Yr 2 Income Statement'!O13=0,0,('Yr 2 Income Statement'!O22/'Yr 2 Income Statement'!O13))</f>
        <v>0</v>
      </c>
      <c r="E17" s="166">
        <f>IF('Yr 3 Income Statement'!O13=0,0,('Yr 3 Income Statement'!O22/'Yr 3 Income Statement'!O13))</f>
        <v>0</v>
      </c>
    </row>
    <row r="18" spans="1:5" x14ac:dyDescent="0.2">
      <c r="A18" s="127"/>
      <c r="B18" s="128" t="s">
        <v>211</v>
      </c>
      <c r="C18" s="166">
        <f>IF('Income Statements'!O12=0,0,('Income Statements'!O23/'Income Statements'!O12))</f>
        <v>0</v>
      </c>
      <c r="D18" s="166">
        <f>IF('Yr 2 Income Statement'!O13=0,0,('Yr 2 Income Statement'!O24/'Yr 2 Income Statement'!O13))</f>
        <v>0</v>
      </c>
      <c r="E18" s="166">
        <f>IF('Yr 3 Income Statement'!O13=0,0,('Yr 3 Income Statement'!O24/'Yr 3 Income Statement'!O13))</f>
        <v>0</v>
      </c>
    </row>
    <row r="19" spans="1:5" x14ac:dyDescent="0.2">
      <c r="A19" s="127"/>
      <c r="B19" s="128" t="s">
        <v>212</v>
      </c>
      <c r="C19" s="166">
        <f>IF('Income Statements'!O12=0,0,(('Income Statements'!O30+'Income Statements'!O41)/'Income Statements'!O12))</f>
        <v>0</v>
      </c>
      <c r="D19" s="166">
        <f>IF('Yr 2 Income Statement'!O13=0,0,(('Yr 2 Income Statement'!O31+'Yr 2 Income Statement'!O42)/'Yr 2 Income Statement'!O13))</f>
        <v>0</v>
      </c>
      <c r="E19" s="166">
        <f>IF('Yr 3 Income Statement'!O13=0,0,(('Yr 3 Income Statement'!O31+'Yr 3 Income Statement'!O42)/'Yr 3 Income Statement'!O13))</f>
        <v>0</v>
      </c>
    </row>
    <row r="20" spans="1:5" x14ac:dyDescent="0.2">
      <c r="A20" s="127"/>
      <c r="B20" s="128" t="s">
        <v>213</v>
      </c>
      <c r="C20" s="166">
        <f>IF('Income Statements'!O12=0,0,('Income Statements'!O51/'Income Statements'!O12))</f>
        <v>0</v>
      </c>
      <c r="D20" s="166">
        <f>IF('Yr 2 Income Statement'!O13=0,0,('Yr 2 Income Statement'!O52/'Yr 2 Income Statement'!O13))</f>
        <v>0</v>
      </c>
      <c r="E20" s="166">
        <f>IF('Yr 3 Income Statement'!O13=0,0,('Yr 3 Income Statement'!O52/'Yr 3 Income Statement'!O13))</f>
        <v>0</v>
      </c>
    </row>
    <row r="21" spans="1:5" x14ac:dyDescent="0.2">
      <c r="A21" s="127"/>
      <c r="B21" s="128" t="s">
        <v>214</v>
      </c>
      <c r="C21" s="188">
        <f>IF('Balance Sheets'!F37=0,0,('Income Statements'!O51/'Balance Sheets'!F37))</f>
        <v>0</v>
      </c>
      <c r="D21" s="166">
        <f>IF('Yr 2 Balance Sheet'!F39=0,0,('Yr 2 Income Statement'!O52/'Yr 2 Balance Sheet'!F39))</f>
        <v>0</v>
      </c>
      <c r="E21" s="166">
        <f>IF('Yr 3 Balance Sheet'!F39=0,0,('Yr 3 Income Statement'!O52/'Yr 3 Balance Sheet'!F39))</f>
        <v>0</v>
      </c>
    </row>
    <row r="22" spans="1:5" x14ac:dyDescent="0.2">
      <c r="A22" s="127"/>
      <c r="B22" s="128" t="s">
        <v>215</v>
      </c>
      <c r="C22" s="166">
        <f>IF('Balance Sheets'!F26=0,0,('Income Statements'!O51/'Balance Sheets'!F26))</f>
        <v>0</v>
      </c>
      <c r="D22" s="166">
        <f>IF('Yr 2 Balance Sheet'!F26=0,0,('Yr 2 Income Statement'!O52/'Yr 2 Balance Sheet'!F26))</f>
        <v>0</v>
      </c>
      <c r="E22" s="166">
        <f>IF('Yr 3 Balance Sheet'!F26=0,0,('Yr 3 Income Statement'!O52/'Yr 3 Balance Sheet'!F26))</f>
        <v>0</v>
      </c>
    </row>
    <row r="23" spans="1:5" x14ac:dyDescent="0.2">
      <c r="A23" s="127"/>
      <c r="B23" s="128" t="s">
        <v>216</v>
      </c>
      <c r="C23" s="166">
        <f>IF('Income Statements'!O12=0,0,('Income Statements'!O26/'Income Statements'!O12))</f>
        <v>0</v>
      </c>
      <c r="D23" s="166">
        <f>IF('Yr 2 Income Statement'!O13=0,0,('Yr 2 Income Statement'!O27/'Yr 2 Income Statement'!O13))</f>
        <v>0</v>
      </c>
      <c r="E23" s="166">
        <f>IF('Yr 3 Income Statement'!O13=0,0,('Yr 3 Income Statement'!O27/'Yr 3 Income Statement'!O13))</f>
        <v>0</v>
      </c>
    </row>
    <row r="24" spans="1:5" x14ac:dyDescent="0.2">
      <c r="A24" s="127"/>
      <c r="B24" s="127"/>
      <c r="C24" s="166"/>
      <c r="D24" s="166"/>
      <c r="E24" s="166"/>
    </row>
    <row r="25" spans="1:5" x14ac:dyDescent="0.2">
      <c r="A25" s="127"/>
      <c r="B25" s="127"/>
      <c r="C25" s="166"/>
      <c r="D25" s="166"/>
      <c r="E25" s="166"/>
    </row>
    <row r="26" spans="1:5" x14ac:dyDescent="0.2">
      <c r="A26" s="127" t="s">
        <v>217</v>
      </c>
      <c r="B26" s="127"/>
      <c r="C26" s="166"/>
      <c r="D26" s="166"/>
      <c r="E26" s="166"/>
    </row>
    <row r="27" spans="1:5" x14ac:dyDescent="0.2">
      <c r="A27" s="127"/>
      <c r="B27" s="128" t="s">
        <v>218</v>
      </c>
      <c r="C27" s="187">
        <f>IF('Income Statements'!O12=0,0,(('Balance Sheets'!F9/'Income Statements'!O12)*360))</f>
        <v>0</v>
      </c>
      <c r="D27" s="166">
        <f>IF('Yr 2 Income Statement'!O13=0,0,(('Yr 2 Balance Sheet'!F9/'Yr 2 Income Statement'!O13)*360))</f>
        <v>0</v>
      </c>
      <c r="E27" s="166">
        <f>IF('Yr 3 Income Statement'!O13=0,0,(('Yr 3 Balance Sheet'!F9/'Yr 3 Income Statement'!O13)*360))</f>
        <v>0</v>
      </c>
    </row>
    <row r="28" spans="1:5" x14ac:dyDescent="0.2">
      <c r="A28" s="127"/>
      <c r="B28" s="128" t="s">
        <v>219</v>
      </c>
      <c r="C28" s="188">
        <f>IF('Balance Sheets'!F9=0,0,('Income Statements'!O12/'Balance Sheets'!F9))</f>
        <v>0</v>
      </c>
      <c r="D28" s="166">
        <f>IF('Yr 2 Balance Sheet'!F9=0,0,('Yr 2 Income Statement'!O13/'Yr 2 Balance Sheet'!F9))</f>
        <v>0</v>
      </c>
      <c r="E28" s="166">
        <f>IF('Yr 3 Balance Sheet'!F9=0,0,('Yr 3 Income Statement'!O13/'Yr 3 Balance Sheet'!F9))</f>
        <v>0</v>
      </c>
    </row>
    <row r="29" spans="1:5" x14ac:dyDescent="0.2">
      <c r="A29" s="127"/>
      <c r="B29" s="128" t="s">
        <v>220</v>
      </c>
      <c r="C29" s="188">
        <f>IF('Income Statements'!O21=0,0,(('Balance Sheets'!F10/'Income Statements'!O21)*360))</f>
        <v>0</v>
      </c>
      <c r="D29" s="166">
        <f>IF('Yr 2 Income Statement'!O22=0,0,(('Yr 2 Balance Sheet'!F10/'Yr 2 Income Statement'!O22)*360))</f>
        <v>0</v>
      </c>
      <c r="E29" s="166">
        <f>IF('Yr 3 Income Statement'!O22=0,0,(('Yr 3 Balance Sheet'!F10/'Yr 3 Income Statement'!O22)*360))</f>
        <v>0</v>
      </c>
    </row>
    <row r="30" spans="1:5" x14ac:dyDescent="0.2">
      <c r="A30" s="127"/>
      <c r="B30" s="128" t="s">
        <v>221</v>
      </c>
      <c r="C30" s="187">
        <f>IF('Balance Sheets'!F10=0,0,('Income Statements'!O21/'Balance Sheets'!F10))</f>
        <v>0</v>
      </c>
      <c r="D30" s="166">
        <f>IF('Yr 2 Balance Sheet'!F10=0,0,('Yr 2 Income Statement'!O22/'Yr 2 Balance Sheet'!F10))</f>
        <v>0</v>
      </c>
      <c r="E30" s="166">
        <f>IF('Yr 3 Balance Sheet'!F10=0,0,('Yr 3 Income Statement'!O22/'Yr 3 Balance Sheet'!F10))</f>
        <v>0</v>
      </c>
    </row>
    <row r="31" spans="1:5" x14ac:dyDescent="0.2">
      <c r="A31" s="127"/>
      <c r="B31" s="128" t="s">
        <v>222</v>
      </c>
      <c r="C31" s="166">
        <f>IF('Balance Sheets'!F26=0,0,('Income Statements'!O12/'Balance Sheets'!F26))</f>
        <v>0</v>
      </c>
      <c r="D31" s="166">
        <f>IF('Yr 2 Balance Sheet'!F26=0,0,('Yr 2 Income Statement'!O13/'Yr 2 Balance Sheet'!F26))</f>
        <v>0</v>
      </c>
      <c r="E31" s="166">
        <f>IF('Yr 3 Balance Sheet'!F26=0,0,('Yr 3 Income Statement'!O13/'Yr 3 Balance Sheet'!F26))</f>
        <v>0</v>
      </c>
    </row>
    <row r="33" spans="3:3" x14ac:dyDescent="0.2">
      <c r="C33" s="140"/>
    </row>
    <row r="34" spans="3:3" x14ac:dyDescent="0.2">
      <c r="C34" s="189"/>
    </row>
    <row r="35" spans="3:3" x14ac:dyDescent="0.2">
      <c r="C35" s="179"/>
    </row>
    <row r="39" spans="3:3" x14ac:dyDescent="0.2">
      <c r="C39" s="190"/>
    </row>
    <row r="40" spans="3:3" x14ac:dyDescent="0.2">
      <c r="C40" s="190"/>
    </row>
    <row r="41" spans="3:3" x14ac:dyDescent="0.2">
      <c r="C41" s="191"/>
    </row>
    <row r="45" spans="3:3" x14ac:dyDescent="0.2">
      <c r="C45" s="140"/>
    </row>
  </sheetData>
  <mergeCells count="2">
    <mergeCell ref="A1:E1"/>
    <mergeCell ref="A2:E2"/>
  </mergeCells>
  <phoneticPr fontId="0" type="noConversion"/>
  <pageMargins left="0.75" right="0.75" top="1" bottom="1" header="0.5" footer="0.5"/>
  <pageSetup orientation="portrait"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6"/>
  <sheetViews>
    <sheetView workbookViewId="0">
      <selection activeCell="O29" sqref="O29"/>
    </sheetView>
  </sheetViews>
  <sheetFormatPr defaultColWidth="8.85546875" defaultRowHeight="12" x14ac:dyDescent="0.2"/>
  <cols>
    <col min="1" max="1" width="2.7109375" style="1" customWidth="1"/>
    <col min="2" max="2" width="26" style="2" customWidth="1"/>
    <col min="3" max="15" width="10.7109375" style="2" customWidth="1"/>
    <col min="16" max="16" width="10.42578125" style="16" customWidth="1"/>
    <col min="17" max="16384" width="8.85546875" style="2"/>
  </cols>
  <sheetData>
    <row r="1" spans="1:16" ht="12" customHeight="1" x14ac:dyDescent="0.2">
      <c r="A1" s="1" t="str">
        <f>Expenses!A1</f>
        <v>Name</v>
      </c>
    </row>
    <row r="2" spans="1:16" ht="12" customHeight="1" x14ac:dyDescent="0.2"/>
    <row r="3" spans="1:16" ht="12" customHeight="1" x14ac:dyDescent="0.2">
      <c r="A3" s="45" t="s">
        <v>177</v>
      </c>
      <c r="B3" s="45"/>
      <c r="C3" s="37"/>
      <c r="D3" s="37"/>
      <c r="E3" s="37"/>
      <c r="F3" s="37"/>
      <c r="G3" s="37"/>
      <c r="H3" s="37"/>
      <c r="I3" s="37"/>
      <c r="J3" s="37"/>
      <c r="K3" s="37"/>
      <c r="L3" s="37"/>
      <c r="M3" s="37"/>
      <c r="N3" s="37"/>
      <c r="O3" s="37"/>
      <c r="P3" s="46"/>
    </row>
    <row r="4" spans="1:16" s="1" customFormat="1" ht="12" customHeight="1" x14ac:dyDescent="0.2">
      <c r="A4" s="47"/>
      <c r="B4" s="47"/>
      <c r="C4" s="48" t="str">
        <f>'Sales Forecast'!A11</f>
        <v>Month 1</v>
      </c>
      <c r="D4" s="48" t="str">
        <f>'Sales Forecast'!A12</f>
        <v>Month 2</v>
      </c>
      <c r="E4" s="48" t="str">
        <f>'Sales Forecast'!A13</f>
        <v>Month 3</v>
      </c>
      <c r="F4" s="48" t="str">
        <f>'Sales Forecast'!A14</f>
        <v>Month 4</v>
      </c>
      <c r="G4" s="48" t="str">
        <f>'Sales Forecast'!A15</f>
        <v>Month 5</v>
      </c>
      <c r="H4" s="48" t="str">
        <f>'Sales Forecast'!A16</f>
        <v>Month 6</v>
      </c>
      <c r="I4" s="48" t="str">
        <f>'Sales Forecast'!A17</f>
        <v>Month 7</v>
      </c>
      <c r="J4" s="48" t="str">
        <f>'Sales Forecast'!A18</f>
        <v>Month 8</v>
      </c>
      <c r="K4" s="48" t="str">
        <f>'Sales Forecast'!A19</f>
        <v>Month 9</v>
      </c>
      <c r="L4" s="48" t="str">
        <f>'Sales Forecast'!A20</f>
        <v>Month 10</v>
      </c>
      <c r="M4" s="48" t="str">
        <f>'Sales Forecast'!A21</f>
        <v>Month 11</v>
      </c>
      <c r="N4" s="48" t="str">
        <f>'Sales Forecast'!A22</f>
        <v>Month 12</v>
      </c>
      <c r="O4" s="48" t="s">
        <v>70</v>
      </c>
      <c r="P4" s="49" t="s">
        <v>71</v>
      </c>
    </row>
    <row r="5" spans="1:16" s="1" customFormat="1" ht="12" customHeight="1" x14ac:dyDescent="0.2">
      <c r="A5" s="50"/>
      <c r="B5" s="50"/>
      <c r="C5" s="51"/>
      <c r="D5" s="51"/>
      <c r="E5" s="51"/>
      <c r="F5" s="51"/>
      <c r="G5" s="51"/>
      <c r="H5" s="51"/>
      <c r="I5" s="51"/>
      <c r="J5" s="51"/>
      <c r="K5" s="51"/>
      <c r="L5" s="51"/>
      <c r="M5" s="51"/>
      <c r="N5" s="51"/>
      <c r="O5" s="51"/>
      <c r="P5" s="52"/>
    </row>
    <row r="6" spans="1:16" ht="12" customHeight="1" x14ac:dyDescent="0.2">
      <c r="A6" s="1" t="s">
        <v>80</v>
      </c>
    </row>
    <row r="7" spans="1:16" ht="12" customHeight="1" x14ac:dyDescent="0.2">
      <c r="B7" s="23" t="str">
        <f>Revenue!A12</f>
        <v>Product / Service 1</v>
      </c>
      <c r="C7" s="7">
        <f>Revenue!$C$21*Revenue!$H14</f>
        <v>0</v>
      </c>
      <c r="D7" s="7">
        <f>Revenue!$C$21*Revenue!$H15</f>
        <v>0</v>
      </c>
      <c r="E7" s="7">
        <f>Revenue!$C$21*Revenue!$H16</f>
        <v>0</v>
      </c>
      <c r="F7" s="7">
        <f>Revenue!$C$21*Revenue!$H17</f>
        <v>0</v>
      </c>
      <c r="G7" s="7">
        <f>Revenue!$C$21*Revenue!$H18</f>
        <v>0</v>
      </c>
      <c r="H7" s="7">
        <f>Revenue!$C$21*Revenue!$H19</f>
        <v>0</v>
      </c>
      <c r="I7" s="7">
        <f>Revenue!$C$21*Revenue!$H20</f>
        <v>0</v>
      </c>
      <c r="J7" s="7">
        <f>Revenue!$C$21*Revenue!$H21</f>
        <v>0</v>
      </c>
      <c r="K7" s="7">
        <f>Revenue!$C$21*Revenue!$H22</f>
        <v>0</v>
      </c>
      <c r="L7" s="7">
        <f>Revenue!$C$21*Revenue!$H23</f>
        <v>0</v>
      </c>
      <c r="M7" s="7">
        <f>Revenue!$C$21*Revenue!$H24</f>
        <v>0</v>
      </c>
      <c r="N7" s="7">
        <f>Revenue!$C$21*Revenue!$H25</f>
        <v>0</v>
      </c>
      <c r="O7" s="53">
        <f>SUM(C7:N7)</f>
        <v>0</v>
      </c>
    </row>
    <row r="8" spans="1:16" ht="12" customHeight="1" x14ac:dyDescent="0.2">
      <c r="B8" s="23" t="str">
        <f>Revenue!A28</f>
        <v>Product / Service 2</v>
      </c>
      <c r="C8" s="7">
        <f>Revenue!$C$37*Revenue!$H30</f>
        <v>0</v>
      </c>
      <c r="D8" s="7">
        <f>Revenue!$C$37*Revenue!$H31</f>
        <v>0</v>
      </c>
      <c r="E8" s="7">
        <f>Revenue!$C$37*Revenue!$H32</f>
        <v>0</v>
      </c>
      <c r="F8" s="7">
        <f>Revenue!$C$37*Revenue!$H33</f>
        <v>0</v>
      </c>
      <c r="G8" s="7">
        <f>Revenue!$C$37*Revenue!$H34</f>
        <v>0</v>
      </c>
      <c r="H8" s="7">
        <f>Revenue!$C$37*Revenue!$H35</f>
        <v>0</v>
      </c>
      <c r="I8" s="7">
        <f>Revenue!$C$37*Revenue!$H36</f>
        <v>0</v>
      </c>
      <c r="J8" s="7">
        <f>Revenue!$C$37*Revenue!$H37</f>
        <v>0</v>
      </c>
      <c r="K8" s="7">
        <f>Revenue!$C$37*Revenue!$H38</f>
        <v>0</v>
      </c>
      <c r="L8" s="7">
        <f>Revenue!$C$37*Revenue!$H39</f>
        <v>0</v>
      </c>
      <c r="M8" s="7">
        <f>Revenue!$C$37*Revenue!$H40</f>
        <v>0</v>
      </c>
      <c r="N8" s="7">
        <f>Revenue!$C$37*Revenue!$H41</f>
        <v>0</v>
      </c>
      <c r="O8" s="53">
        <f>SUM(C8:N8)</f>
        <v>0</v>
      </c>
    </row>
    <row r="9" spans="1:16" ht="12" customHeight="1" x14ac:dyDescent="0.2">
      <c r="B9" s="23" t="str">
        <f>Revenue!A44</f>
        <v>Product / Service 3</v>
      </c>
      <c r="C9" s="119">
        <f>Revenue!$C$53*Revenue!$H46</f>
        <v>0</v>
      </c>
      <c r="D9" s="119">
        <f>Revenue!$C$53*Revenue!$H47</f>
        <v>0</v>
      </c>
      <c r="E9" s="119">
        <f>Revenue!$C$53*Revenue!$H48</f>
        <v>0</v>
      </c>
      <c r="F9" s="119">
        <f>Revenue!$C$53*Revenue!$H49</f>
        <v>0</v>
      </c>
      <c r="G9" s="119">
        <f>Revenue!$C$53*Revenue!$H50</f>
        <v>0</v>
      </c>
      <c r="H9" s="119">
        <f>Revenue!$C$53*Revenue!$H51</f>
        <v>0</v>
      </c>
      <c r="I9" s="119">
        <f>Revenue!$C$53*Revenue!$H52</f>
        <v>0</v>
      </c>
      <c r="J9" s="119">
        <f>Revenue!$C$53*Revenue!$H53</f>
        <v>0</v>
      </c>
      <c r="K9" s="119">
        <f>Revenue!$C$53*Revenue!$H54</f>
        <v>0</v>
      </c>
      <c r="L9" s="119">
        <f>Revenue!$C$53*Revenue!$H55</f>
        <v>0</v>
      </c>
      <c r="M9" s="119">
        <f>Revenue!$C$53*Revenue!$H56</f>
        <v>0</v>
      </c>
      <c r="N9" s="119">
        <f>Revenue!$C$53*Revenue!$H57</f>
        <v>0</v>
      </c>
      <c r="O9" s="53">
        <f t="shared" ref="O9:O10" si="0">SUM(C9:N9)</f>
        <v>0</v>
      </c>
    </row>
    <row r="10" spans="1:16" ht="12" customHeight="1" x14ac:dyDescent="0.2">
      <c r="B10" s="23" t="str">
        <f>Revenue!A60</f>
        <v>Product / Service 4</v>
      </c>
      <c r="C10" s="119">
        <f>Revenue!$C$69*Revenue!$H62</f>
        <v>0</v>
      </c>
      <c r="D10" s="119">
        <f>Revenue!$C$69*Revenue!$H63</f>
        <v>0</v>
      </c>
      <c r="E10" s="119">
        <f>Revenue!$C$69*Revenue!$H64</f>
        <v>0</v>
      </c>
      <c r="F10" s="119">
        <f>Revenue!$C$69*Revenue!$H65</f>
        <v>0</v>
      </c>
      <c r="G10" s="119">
        <f>Revenue!$C$69*Revenue!$H66</f>
        <v>0</v>
      </c>
      <c r="H10" s="119">
        <f>Revenue!$C$69*Revenue!$H67</f>
        <v>0</v>
      </c>
      <c r="I10" s="119">
        <f>Revenue!$C$69*Revenue!$H68</f>
        <v>0</v>
      </c>
      <c r="J10" s="119">
        <f>Revenue!$C$69*Revenue!$H69</f>
        <v>0</v>
      </c>
      <c r="K10" s="119">
        <f>Revenue!$C$69*Revenue!$H70</f>
        <v>0</v>
      </c>
      <c r="L10" s="119">
        <f>Revenue!$C$69*Revenue!$H71</f>
        <v>0</v>
      </c>
      <c r="M10" s="119">
        <f>Revenue!$C$69*Revenue!$H72</f>
        <v>0</v>
      </c>
      <c r="N10" s="119">
        <f>Revenue!$C$69*Revenue!$H73</f>
        <v>0</v>
      </c>
      <c r="O10" s="53">
        <f t="shared" si="0"/>
        <v>0</v>
      </c>
    </row>
    <row r="11" spans="1:16" ht="12" customHeight="1" x14ac:dyDescent="0.2">
      <c r="B11" s="23" t="str">
        <f>Revenue!A76</f>
        <v>Product / Service 5</v>
      </c>
      <c r="C11" s="119">
        <f>Revenue!$C$85*Revenue!$H$78</f>
        <v>0</v>
      </c>
      <c r="D11" s="119">
        <f>Revenue!$C$85*Revenue!$H$79</f>
        <v>0</v>
      </c>
      <c r="E11" s="119">
        <f>Revenue!$C$85*Revenue!$H$80</f>
        <v>0</v>
      </c>
      <c r="F11" s="119">
        <f>Revenue!$C$85*Revenue!$H$81</f>
        <v>0</v>
      </c>
      <c r="G11" s="119">
        <f>Revenue!$C$85*Revenue!$H$82</f>
        <v>0</v>
      </c>
      <c r="H11" s="119">
        <f>Revenue!$C$85*Revenue!$H$83</f>
        <v>0</v>
      </c>
      <c r="I11" s="119">
        <f>Revenue!$C$85*Revenue!$H$84</f>
        <v>0</v>
      </c>
      <c r="J11" s="119">
        <f>Revenue!$C$85*Revenue!$H$85</f>
        <v>0</v>
      </c>
      <c r="K11" s="119">
        <f>Revenue!$C$85*Revenue!$H$86</f>
        <v>0</v>
      </c>
      <c r="L11" s="119">
        <f>Revenue!$C$85*Revenue!$H$87</f>
        <v>0</v>
      </c>
      <c r="M11" s="119">
        <f>Revenue!$C$85*Revenue!$H$88</f>
        <v>0</v>
      </c>
      <c r="N11" s="119">
        <f>Revenue!$C$85*Revenue!$H$89</f>
        <v>0</v>
      </c>
      <c r="O11" s="53">
        <f>SUM(C11:N11)</f>
        <v>0</v>
      </c>
    </row>
    <row r="12" spans="1:16" ht="14.25" customHeight="1" x14ac:dyDescent="0.35">
      <c r="B12" s="23" t="str">
        <f>Revenue!A92</f>
        <v>Product / Service 6</v>
      </c>
      <c r="C12" s="27">
        <f>Revenue!$C$101*Revenue!$H$94</f>
        <v>0</v>
      </c>
      <c r="D12" s="27">
        <f>Revenue!$C$101*Revenue!$H$95</f>
        <v>0</v>
      </c>
      <c r="E12" s="27">
        <f>Revenue!$C$101*Revenue!$H$96</f>
        <v>0</v>
      </c>
      <c r="F12" s="27">
        <f>Revenue!$C$101*Revenue!$H$97</f>
        <v>0</v>
      </c>
      <c r="G12" s="27">
        <f>Revenue!$C$101*Revenue!$H$98</f>
        <v>0</v>
      </c>
      <c r="H12" s="27">
        <f>Revenue!$C$101*Revenue!$H$99</f>
        <v>0</v>
      </c>
      <c r="I12" s="27">
        <f>Revenue!$C$101*Revenue!$H$100</f>
        <v>0</v>
      </c>
      <c r="J12" s="27">
        <f>Revenue!$C$101*Revenue!$H$101</f>
        <v>0</v>
      </c>
      <c r="K12" s="27">
        <f>Revenue!$C$101*Revenue!$H$102</f>
        <v>0</v>
      </c>
      <c r="L12" s="27">
        <f>Revenue!$C$101*Revenue!$H$103</f>
        <v>0</v>
      </c>
      <c r="M12" s="27">
        <f>Revenue!$C$101*Revenue!$H$104</f>
        <v>0</v>
      </c>
      <c r="N12" s="27">
        <f>Revenue!$C$101*Revenue!$H$105</f>
        <v>0</v>
      </c>
      <c r="O12" s="54">
        <f>SUM(C12:N12)</f>
        <v>0</v>
      </c>
    </row>
    <row r="13" spans="1:16" ht="12" customHeight="1" x14ac:dyDescent="0.2">
      <c r="A13" s="1" t="s">
        <v>72</v>
      </c>
      <c r="C13" s="53">
        <f>SUM(C7:C12)</f>
        <v>0</v>
      </c>
      <c r="D13" s="53">
        <f t="shared" ref="D13:N13" si="1">SUM(D7:D12)</f>
        <v>0</v>
      </c>
      <c r="E13" s="53">
        <f t="shared" si="1"/>
        <v>0</v>
      </c>
      <c r="F13" s="53">
        <f t="shared" si="1"/>
        <v>0</v>
      </c>
      <c r="G13" s="53">
        <f t="shared" si="1"/>
        <v>0</v>
      </c>
      <c r="H13" s="53">
        <f t="shared" si="1"/>
        <v>0</v>
      </c>
      <c r="I13" s="53">
        <f t="shared" si="1"/>
        <v>0</v>
      </c>
      <c r="J13" s="53">
        <f t="shared" si="1"/>
        <v>0</v>
      </c>
      <c r="K13" s="53">
        <f t="shared" si="1"/>
        <v>0</v>
      </c>
      <c r="L13" s="53">
        <f t="shared" si="1"/>
        <v>0</v>
      </c>
      <c r="M13" s="53">
        <f t="shared" si="1"/>
        <v>0</v>
      </c>
      <c r="N13" s="53">
        <f t="shared" si="1"/>
        <v>0</v>
      </c>
      <c r="O13" s="53">
        <f>SUM(C13:N13)</f>
        <v>0</v>
      </c>
      <c r="P13" s="16">
        <v>1</v>
      </c>
    </row>
    <row r="14" spans="1:16" ht="12" customHeight="1" x14ac:dyDescent="0.2"/>
    <row r="15" spans="1:16" ht="12" customHeight="1" x14ac:dyDescent="0.2">
      <c r="A15" s="1" t="s">
        <v>81</v>
      </c>
    </row>
    <row r="16" spans="1:16" ht="12" customHeight="1" x14ac:dyDescent="0.2">
      <c r="B16" s="2" t="str">
        <f>B7</f>
        <v>Product / Service 1</v>
      </c>
      <c r="C16" s="7">
        <f>Revenue!$C$22*Revenue!$H$14</f>
        <v>0</v>
      </c>
      <c r="D16" s="7">
        <f>Revenue!$C$22*Revenue!$H$15</f>
        <v>0</v>
      </c>
      <c r="E16" s="7">
        <f>Revenue!$C$22*Revenue!$H$16</f>
        <v>0</v>
      </c>
      <c r="F16" s="7">
        <f>Revenue!$C$22*Revenue!$H$17</f>
        <v>0</v>
      </c>
      <c r="G16" s="7">
        <f>Revenue!$C$22*Revenue!$H$18</f>
        <v>0</v>
      </c>
      <c r="H16" s="7">
        <f>Revenue!$C$22*Revenue!$H$19</f>
        <v>0</v>
      </c>
      <c r="I16" s="7">
        <f>Revenue!$C$22*Revenue!$H$20</f>
        <v>0</v>
      </c>
      <c r="J16" s="7">
        <f>Revenue!$C$22*Revenue!$H$21</f>
        <v>0</v>
      </c>
      <c r="K16" s="7">
        <f>Revenue!$C$22*Revenue!$H$22</f>
        <v>0</v>
      </c>
      <c r="L16" s="7">
        <f>Revenue!$C$22*Revenue!$H$23</f>
        <v>0</v>
      </c>
      <c r="M16" s="7">
        <f>Revenue!$C$22*Revenue!$H$24</f>
        <v>0</v>
      </c>
      <c r="N16" s="7">
        <f>Revenue!$C$22*Revenue!$H$25</f>
        <v>0</v>
      </c>
      <c r="O16" s="53">
        <f>SUM(C16:N16)</f>
        <v>0</v>
      </c>
    </row>
    <row r="17" spans="1:16" ht="12" customHeight="1" x14ac:dyDescent="0.2">
      <c r="B17" s="2" t="str">
        <f>B8</f>
        <v>Product / Service 2</v>
      </c>
      <c r="C17" s="7">
        <f>Revenue!$C$38*Revenue!$H$30</f>
        <v>0</v>
      </c>
      <c r="D17" s="7">
        <f>Revenue!$C$38*Revenue!$H$31</f>
        <v>0</v>
      </c>
      <c r="E17" s="7">
        <f>Revenue!$C$38*Revenue!$H$32</f>
        <v>0</v>
      </c>
      <c r="F17" s="7">
        <f>Revenue!$C$38*Revenue!$H$33</f>
        <v>0</v>
      </c>
      <c r="G17" s="7">
        <f>Revenue!$C$38*Revenue!$H$34</f>
        <v>0</v>
      </c>
      <c r="H17" s="7">
        <f>Revenue!$C$38*Revenue!$H$35</f>
        <v>0</v>
      </c>
      <c r="I17" s="7">
        <f>Revenue!$C$38*Revenue!$H$36</f>
        <v>0</v>
      </c>
      <c r="J17" s="7">
        <f>Revenue!$C$38*Revenue!$H$37</f>
        <v>0</v>
      </c>
      <c r="K17" s="7">
        <f>Revenue!$C$38*Revenue!$H$38</f>
        <v>0</v>
      </c>
      <c r="L17" s="7">
        <f>Revenue!$C$38*Revenue!$H$39</f>
        <v>0</v>
      </c>
      <c r="M17" s="7">
        <f>Revenue!$C$38*Revenue!$H$40</f>
        <v>0</v>
      </c>
      <c r="N17" s="7">
        <f>Revenue!$C$38*Revenue!$H$41</f>
        <v>0</v>
      </c>
      <c r="O17" s="53">
        <f>SUM(C17:N17)</f>
        <v>0</v>
      </c>
    </row>
    <row r="18" spans="1:16" ht="12" customHeight="1" x14ac:dyDescent="0.2">
      <c r="B18" s="2" t="str">
        <f t="shared" ref="B18:B20" si="2">B9</f>
        <v>Product / Service 3</v>
      </c>
      <c r="C18" s="7">
        <f>Revenue!$C$54*Revenue!$H$46</f>
        <v>0</v>
      </c>
      <c r="D18" s="7">
        <f>Revenue!$C$54*Revenue!$H$47</f>
        <v>0</v>
      </c>
      <c r="E18" s="7">
        <f>Revenue!$C$54*Revenue!$H$48</f>
        <v>0</v>
      </c>
      <c r="F18" s="7">
        <f>Revenue!$C$54*Revenue!$H$49</f>
        <v>0</v>
      </c>
      <c r="G18" s="7">
        <f>Revenue!$C$54*Revenue!$H$50</f>
        <v>0</v>
      </c>
      <c r="H18" s="7">
        <f>Revenue!$C$54*Revenue!$H$51</f>
        <v>0</v>
      </c>
      <c r="I18" s="7">
        <f>Revenue!$C$54*Revenue!$H$52</f>
        <v>0</v>
      </c>
      <c r="J18" s="7">
        <f>Revenue!$C$54*Revenue!$H$53</f>
        <v>0</v>
      </c>
      <c r="K18" s="7">
        <f>Revenue!$C$54*Revenue!$H$54</f>
        <v>0</v>
      </c>
      <c r="L18" s="7">
        <f>Revenue!$C$54*Revenue!$H$55</f>
        <v>0</v>
      </c>
      <c r="M18" s="7">
        <f>Revenue!$C$54*Revenue!$H$56</f>
        <v>0</v>
      </c>
      <c r="N18" s="7">
        <f>Revenue!$C$54*Revenue!$H$57</f>
        <v>0</v>
      </c>
      <c r="O18" s="53">
        <f t="shared" ref="O18:O20" si="3">SUM(C18:N18)</f>
        <v>0</v>
      </c>
    </row>
    <row r="19" spans="1:16" ht="12" customHeight="1" x14ac:dyDescent="0.2">
      <c r="B19" s="2" t="str">
        <f t="shared" si="2"/>
        <v>Product / Service 4</v>
      </c>
      <c r="C19" s="7">
        <f>Revenue!$C$70*Revenue!$H$62</f>
        <v>0</v>
      </c>
      <c r="D19" s="7">
        <f>Revenue!$C$70*Revenue!$H$63</f>
        <v>0</v>
      </c>
      <c r="E19" s="7">
        <f>Revenue!$C$70*Revenue!$H$64</f>
        <v>0</v>
      </c>
      <c r="F19" s="7">
        <f>Revenue!$C$70*Revenue!$H$65</f>
        <v>0</v>
      </c>
      <c r="G19" s="7">
        <f>Revenue!$C$70*Revenue!$H$66</f>
        <v>0</v>
      </c>
      <c r="H19" s="7">
        <f>Revenue!$C$70*Revenue!$H$67</f>
        <v>0</v>
      </c>
      <c r="I19" s="7">
        <f>Revenue!$C$70*Revenue!$H$68</f>
        <v>0</v>
      </c>
      <c r="J19" s="7">
        <f>Revenue!$C$70*Revenue!$H$69</f>
        <v>0</v>
      </c>
      <c r="K19" s="7">
        <f>Revenue!$C$70*Revenue!$H$70</f>
        <v>0</v>
      </c>
      <c r="L19" s="7">
        <f>Revenue!$C$70*Revenue!$H$71</f>
        <v>0</v>
      </c>
      <c r="M19" s="7">
        <f>Revenue!$C$70*Revenue!$H$72</f>
        <v>0</v>
      </c>
      <c r="N19" s="7">
        <f>Revenue!$C$70*Revenue!$H$73</f>
        <v>0</v>
      </c>
      <c r="O19" s="53">
        <f t="shared" si="3"/>
        <v>0</v>
      </c>
    </row>
    <row r="20" spans="1:16" ht="12" customHeight="1" x14ac:dyDescent="0.2">
      <c r="B20" s="2" t="str">
        <f t="shared" si="2"/>
        <v>Product / Service 5</v>
      </c>
      <c r="C20" s="7">
        <f>Revenue!$C$86*Revenue!$H$78</f>
        <v>0</v>
      </c>
      <c r="D20" s="7">
        <f>Revenue!$C$86*Revenue!$H$79</f>
        <v>0</v>
      </c>
      <c r="E20" s="7">
        <f>Revenue!$C$86*Revenue!$H$80</f>
        <v>0</v>
      </c>
      <c r="F20" s="7">
        <f>Revenue!$C$86*Revenue!$H$81</f>
        <v>0</v>
      </c>
      <c r="G20" s="7">
        <f>Revenue!$C$86*Revenue!$H$82</f>
        <v>0</v>
      </c>
      <c r="H20" s="7">
        <f>Revenue!$C$86*Revenue!$H$83</f>
        <v>0</v>
      </c>
      <c r="I20" s="7">
        <f>Revenue!$C$86*Revenue!$H$84</f>
        <v>0</v>
      </c>
      <c r="J20" s="7">
        <f>Revenue!$C$86*Revenue!$H$85</f>
        <v>0</v>
      </c>
      <c r="K20" s="7">
        <f>Revenue!$C$86*Revenue!$H$86</f>
        <v>0</v>
      </c>
      <c r="L20" s="7">
        <f>Revenue!$C$86*Revenue!$H$87</f>
        <v>0</v>
      </c>
      <c r="M20" s="7">
        <f>Revenue!$C$86*Revenue!$H$88</f>
        <v>0</v>
      </c>
      <c r="N20" s="7">
        <f>Revenue!$C$86*Revenue!$H$89</f>
        <v>0</v>
      </c>
      <c r="O20" s="53">
        <f t="shared" si="3"/>
        <v>0</v>
      </c>
    </row>
    <row r="21" spans="1:16" ht="14.25" customHeight="1" x14ac:dyDescent="0.35">
      <c r="B21" s="2" t="str">
        <f>B12</f>
        <v>Product / Service 6</v>
      </c>
      <c r="C21" s="27">
        <f>Revenue!$C$102*Revenue!$H$94</f>
        <v>0</v>
      </c>
      <c r="D21" s="27">
        <f>Revenue!$C$102*Revenue!$H$95</f>
        <v>0</v>
      </c>
      <c r="E21" s="27">
        <f>Revenue!$C$102*Revenue!$H$96</f>
        <v>0</v>
      </c>
      <c r="F21" s="27">
        <f>Revenue!$C$102*Revenue!$H$97</f>
        <v>0</v>
      </c>
      <c r="G21" s="27">
        <f>Revenue!$C$102*Revenue!$H$98</f>
        <v>0</v>
      </c>
      <c r="H21" s="27">
        <f>Revenue!$C$102*Revenue!$H$99</f>
        <v>0</v>
      </c>
      <c r="I21" s="27">
        <f>Revenue!$C$102*Revenue!$H$100</f>
        <v>0</v>
      </c>
      <c r="J21" s="27">
        <f>Revenue!$C$102*Revenue!$H$101</f>
        <v>0</v>
      </c>
      <c r="K21" s="27">
        <f>Revenue!$C$102*Revenue!$H$102</f>
        <v>0</v>
      </c>
      <c r="L21" s="27">
        <f>Revenue!$C$102*Revenue!$H$103</f>
        <v>0</v>
      </c>
      <c r="M21" s="27">
        <f>Revenue!$C$102*Revenue!$H$104</f>
        <v>0</v>
      </c>
      <c r="N21" s="27">
        <f>Revenue!$C$102*Revenue!$H$105</f>
        <v>0</v>
      </c>
      <c r="O21" s="54">
        <f>SUM(C21:N21)</f>
        <v>0</v>
      </c>
    </row>
    <row r="22" spans="1:16" ht="12" customHeight="1" x14ac:dyDescent="0.2">
      <c r="A22" s="1" t="s">
        <v>74</v>
      </c>
      <c r="C22" s="53">
        <f>SUM(C16:C21)</f>
        <v>0</v>
      </c>
      <c r="D22" s="53">
        <f t="shared" ref="D22:N22" si="4">SUM(D16:D21)</f>
        <v>0</v>
      </c>
      <c r="E22" s="53">
        <f t="shared" si="4"/>
        <v>0</v>
      </c>
      <c r="F22" s="53">
        <f t="shared" si="4"/>
        <v>0</v>
      </c>
      <c r="G22" s="53">
        <f t="shared" si="4"/>
        <v>0</v>
      </c>
      <c r="H22" s="53">
        <f t="shared" si="4"/>
        <v>0</v>
      </c>
      <c r="I22" s="53">
        <f t="shared" si="4"/>
        <v>0</v>
      </c>
      <c r="J22" s="53">
        <f t="shared" si="4"/>
        <v>0</v>
      </c>
      <c r="K22" s="53">
        <f t="shared" si="4"/>
        <v>0</v>
      </c>
      <c r="L22" s="53">
        <f t="shared" si="4"/>
        <v>0</v>
      </c>
      <c r="M22" s="53">
        <f t="shared" si="4"/>
        <v>0</v>
      </c>
      <c r="N22" s="53">
        <f t="shared" si="4"/>
        <v>0</v>
      </c>
      <c r="O22" s="53">
        <f>SUM(C22:N22)</f>
        <v>0</v>
      </c>
      <c r="P22" s="16">
        <f>IF(O22=0,0,O22/O13)</f>
        <v>0</v>
      </c>
    </row>
    <row r="23" spans="1:16" ht="12" customHeight="1" x14ac:dyDescent="0.2"/>
    <row r="24" spans="1:16" ht="12" customHeight="1" x14ac:dyDescent="0.2">
      <c r="A24" s="1" t="s">
        <v>75</v>
      </c>
      <c r="C24" s="53">
        <f t="shared" ref="C24:N24" si="5">C13-C22</f>
        <v>0</v>
      </c>
      <c r="D24" s="53">
        <f t="shared" si="5"/>
        <v>0</v>
      </c>
      <c r="E24" s="53">
        <f t="shared" si="5"/>
        <v>0</v>
      </c>
      <c r="F24" s="53">
        <f t="shared" si="5"/>
        <v>0</v>
      </c>
      <c r="G24" s="53">
        <f t="shared" si="5"/>
        <v>0</v>
      </c>
      <c r="H24" s="53">
        <f t="shared" si="5"/>
        <v>0</v>
      </c>
      <c r="I24" s="53">
        <f t="shared" si="5"/>
        <v>0</v>
      </c>
      <c r="J24" s="53">
        <f t="shared" si="5"/>
        <v>0</v>
      </c>
      <c r="K24" s="53">
        <f t="shared" si="5"/>
        <v>0</v>
      </c>
      <c r="L24" s="53">
        <f t="shared" si="5"/>
        <v>0</v>
      </c>
      <c r="M24" s="53">
        <f t="shared" si="5"/>
        <v>0</v>
      </c>
      <c r="N24" s="53">
        <f t="shared" si="5"/>
        <v>0</v>
      </c>
      <c r="O24" s="53">
        <f>SUM(C24:N24)</f>
        <v>0</v>
      </c>
      <c r="P24" s="16">
        <f>IF(O24=0,0,O24/O13)</f>
        <v>0</v>
      </c>
    </row>
    <row r="25" spans="1:16" ht="12" customHeight="1" x14ac:dyDescent="0.2"/>
    <row r="26" spans="1:16" ht="12" customHeight="1" x14ac:dyDescent="0.2">
      <c r="A26" s="1" t="s">
        <v>79</v>
      </c>
      <c r="C26" s="7"/>
      <c r="D26" s="7"/>
      <c r="E26" s="7"/>
      <c r="F26" s="7"/>
      <c r="G26" s="7"/>
      <c r="H26" s="7"/>
      <c r="I26" s="7"/>
      <c r="J26" s="7"/>
      <c r="K26" s="7"/>
      <c r="L26" s="7"/>
      <c r="M26" s="7"/>
      <c r="N26" s="7"/>
      <c r="O26" s="7"/>
    </row>
    <row r="27" spans="1:16" ht="12" customHeight="1" x14ac:dyDescent="0.2">
      <c r="B27" s="2" t="str">
        <f>'Monthly Budget'!B8</f>
        <v>Owner's Compensation</v>
      </c>
      <c r="C27" s="7">
        <f>+Expenses!C15+(Expenses!C15*Expenses!$B$32)</f>
        <v>0</v>
      </c>
      <c r="D27" s="7">
        <f>+C27</f>
        <v>0</v>
      </c>
      <c r="E27" s="7">
        <f t="shared" ref="E27:N27" si="6">+D27</f>
        <v>0</v>
      </c>
      <c r="F27" s="7">
        <f t="shared" si="6"/>
        <v>0</v>
      </c>
      <c r="G27" s="7">
        <f t="shared" si="6"/>
        <v>0</v>
      </c>
      <c r="H27" s="7">
        <f t="shared" si="6"/>
        <v>0</v>
      </c>
      <c r="I27" s="7">
        <f t="shared" si="6"/>
        <v>0</v>
      </c>
      <c r="J27" s="7">
        <f t="shared" si="6"/>
        <v>0</v>
      </c>
      <c r="K27" s="7">
        <f t="shared" si="6"/>
        <v>0</v>
      </c>
      <c r="L27" s="7">
        <f t="shared" si="6"/>
        <v>0</v>
      </c>
      <c r="M27" s="7">
        <f t="shared" si="6"/>
        <v>0</v>
      </c>
      <c r="N27" s="7">
        <f t="shared" si="6"/>
        <v>0</v>
      </c>
      <c r="O27" s="7">
        <f t="shared" ref="O27:O31" si="7">SUM(C27:N27)</f>
        <v>0</v>
      </c>
    </row>
    <row r="28" spans="1:16" ht="12" customHeight="1" x14ac:dyDescent="0.2">
      <c r="B28" s="2" t="str">
        <f>'Monthly Budget'!B9</f>
        <v>Salaries</v>
      </c>
      <c r="C28" s="7">
        <f>+Expenses!C16+(Expenses!C16*Expenses!$B$32)</f>
        <v>0</v>
      </c>
      <c r="D28" s="7">
        <f>+C28</f>
        <v>0</v>
      </c>
      <c r="E28" s="7">
        <f t="shared" ref="E28:N28" si="8">+D28</f>
        <v>0</v>
      </c>
      <c r="F28" s="7">
        <f t="shared" si="8"/>
        <v>0</v>
      </c>
      <c r="G28" s="7">
        <f t="shared" si="8"/>
        <v>0</v>
      </c>
      <c r="H28" s="7">
        <f t="shared" si="8"/>
        <v>0</v>
      </c>
      <c r="I28" s="7">
        <f t="shared" si="8"/>
        <v>0</v>
      </c>
      <c r="J28" s="7">
        <f t="shared" si="8"/>
        <v>0</v>
      </c>
      <c r="K28" s="7">
        <f t="shared" si="8"/>
        <v>0</v>
      </c>
      <c r="L28" s="7">
        <f t="shared" si="8"/>
        <v>0</v>
      </c>
      <c r="M28" s="7">
        <f t="shared" si="8"/>
        <v>0</v>
      </c>
      <c r="N28" s="7">
        <f t="shared" si="8"/>
        <v>0</v>
      </c>
      <c r="O28" s="7">
        <f>SUM(C28:N28)</f>
        <v>0</v>
      </c>
    </row>
    <row r="29" spans="1:16" ht="12" customHeight="1" x14ac:dyDescent="0.2">
      <c r="B29" s="23" t="s">
        <v>89</v>
      </c>
      <c r="C29" s="7">
        <f>+Expenses!C17+(Expenses!C17*Expenses!$B$32)</f>
        <v>0</v>
      </c>
      <c r="D29" s="7">
        <f t="shared" ref="D29:N30" si="9">C29</f>
        <v>0</v>
      </c>
      <c r="E29" s="7">
        <f t="shared" si="9"/>
        <v>0</v>
      </c>
      <c r="F29" s="7">
        <f t="shared" si="9"/>
        <v>0</v>
      </c>
      <c r="G29" s="7">
        <f t="shared" si="9"/>
        <v>0</v>
      </c>
      <c r="H29" s="7">
        <f t="shared" si="9"/>
        <v>0</v>
      </c>
      <c r="I29" s="7">
        <f t="shared" si="9"/>
        <v>0</v>
      </c>
      <c r="J29" s="7">
        <f t="shared" si="9"/>
        <v>0</v>
      </c>
      <c r="K29" s="7">
        <f t="shared" si="9"/>
        <v>0</v>
      </c>
      <c r="L29" s="7">
        <f t="shared" si="9"/>
        <v>0</v>
      </c>
      <c r="M29" s="7">
        <f t="shared" si="9"/>
        <v>0</v>
      </c>
      <c r="N29" s="7">
        <f t="shared" si="9"/>
        <v>0</v>
      </c>
      <c r="O29" s="7">
        <f t="shared" si="7"/>
        <v>0</v>
      </c>
    </row>
    <row r="30" spans="1:16" ht="14.25" customHeight="1" x14ac:dyDescent="0.35">
      <c r="B30" s="2" t="str">
        <f>'Monthly Budget'!B15</f>
        <v>Employee Benefit Programs</v>
      </c>
      <c r="C30" s="7">
        <f>+Expenses!C18+(Expenses!C18*Expenses!$B$32)</f>
        <v>0</v>
      </c>
      <c r="D30" s="27">
        <f t="shared" si="9"/>
        <v>0</v>
      </c>
      <c r="E30" s="27">
        <f t="shared" si="9"/>
        <v>0</v>
      </c>
      <c r="F30" s="27">
        <f t="shared" si="9"/>
        <v>0</v>
      </c>
      <c r="G30" s="27">
        <f t="shared" si="9"/>
        <v>0</v>
      </c>
      <c r="H30" s="27">
        <f t="shared" si="9"/>
        <v>0</v>
      </c>
      <c r="I30" s="27">
        <f t="shared" si="9"/>
        <v>0</v>
      </c>
      <c r="J30" s="27">
        <f t="shared" si="9"/>
        <v>0</v>
      </c>
      <c r="K30" s="27">
        <f t="shared" si="9"/>
        <v>0</v>
      </c>
      <c r="L30" s="27">
        <f t="shared" si="9"/>
        <v>0</v>
      </c>
      <c r="M30" s="27">
        <f t="shared" si="9"/>
        <v>0</v>
      </c>
      <c r="N30" s="27">
        <f t="shared" si="9"/>
        <v>0</v>
      </c>
      <c r="O30" s="27">
        <f t="shared" si="7"/>
        <v>0</v>
      </c>
    </row>
    <row r="31" spans="1:16" ht="12" customHeight="1" x14ac:dyDescent="0.2">
      <c r="A31" s="1" t="s">
        <v>17</v>
      </c>
      <c r="C31" s="7">
        <f t="shared" ref="C31:N31" si="10">SUM(C27:C30)</f>
        <v>0</v>
      </c>
      <c r="D31" s="7">
        <f t="shared" si="10"/>
        <v>0</v>
      </c>
      <c r="E31" s="7">
        <f t="shared" si="10"/>
        <v>0</v>
      </c>
      <c r="F31" s="7">
        <f t="shared" si="10"/>
        <v>0</v>
      </c>
      <c r="G31" s="7">
        <f t="shared" si="10"/>
        <v>0</v>
      </c>
      <c r="H31" s="7">
        <f t="shared" si="10"/>
        <v>0</v>
      </c>
      <c r="I31" s="7">
        <f t="shared" si="10"/>
        <v>0</v>
      </c>
      <c r="J31" s="7">
        <f t="shared" si="10"/>
        <v>0</v>
      </c>
      <c r="K31" s="7">
        <f t="shared" si="10"/>
        <v>0</v>
      </c>
      <c r="L31" s="7">
        <f t="shared" si="10"/>
        <v>0</v>
      </c>
      <c r="M31" s="7">
        <f t="shared" si="10"/>
        <v>0</v>
      </c>
      <c r="N31" s="7">
        <f t="shared" si="10"/>
        <v>0</v>
      </c>
      <c r="O31" s="7">
        <f t="shared" si="7"/>
        <v>0</v>
      </c>
      <c r="P31" s="16">
        <f>IF(O31=0,0,O31/O13)</f>
        <v>0</v>
      </c>
    </row>
    <row r="32" spans="1:16" ht="12" customHeight="1" x14ac:dyDescent="0.2">
      <c r="C32" s="7"/>
      <c r="D32" s="7"/>
      <c r="E32" s="7"/>
      <c r="F32" s="7"/>
      <c r="G32" s="7"/>
      <c r="H32" s="7"/>
      <c r="I32" s="7"/>
      <c r="J32" s="7"/>
      <c r="K32" s="7"/>
      <c r="L32" s="7"/>
      <c r="M32" s="7"/>
      <c r="N32" s="7"/>
      <c r="O32" s="7"/>
    </row>
    <row r="33" spans="1:16" ht="12" customHeight="1" x14ac:dyDescent="0.2">
      <c r="A33" s="1" t="s">
        <v>78</v>
      </c>
      <c r="C33" s="7"/>
      <c r="D33" s="7"/>
      <c r="E33" s="7"/>
      <c r="F33" s="7"/>
      <c r="G33" s="7"/>
      <c r="H33" s="7"/>
      <c r="I33" s="7"/>
      <c r="J33" s="7"/>
      <c r="K33" s="7"/>
      <c r="L33" s="7"/>
      <c r="M33" s="7"/>
      <c r="N33" s="7"/>
      <c r="O33" s="7"/>
    </row>
    <row r="34" spans="1:16" ht="12" customHeight="1" x14ac:dyDescent="0.2">
      <c r="B34" s="2" t="str">
        <f>'Monthly Budget'!B19</f>
        <v>Business Expense 1</v>
      </c>
      <c r="C34" s="7">
        <f>'Monthly Budget'!D19*(1+'Monthly Budget'!$D$33)</f>
        <v>0</v>
      </c>
      <c r="D34" s="7">
        <f>C34</f>
        <v>0</v>
      </c>
      <c r="E34" s="7">
        <f t="shared" ref="E34:N34" si="11">D34</f>
        <v>0</v>
      </c>
      <c r="F34" s="7">
        <f t="shared" si="11"/>
        <v>0</v>
      </c>
      <c r="G34" s="7">
        <f t="shared" si="11"/>
        <v>0</v>
      </c>
      <c r="H34" s="7">
        <f t="shared" si="11"/>
        <v>0</v>
      </c>
      <c r="I34" s="7">
        <f t="shared" si="11"/>
        <v>0</v>
      </c>
      <c r="J34" s="7">
        <f t="shared" si="11"/>
        <v>0</v>
      </c>
      <c r="K34" s="7">
        <f t="shared" si="11"/>
        <v>0</v>
      </c>
      <c r="L34" s="7">
        <f t="shared" si="11"/>
        <v>0</v>
      </c>
      <c r="M34" s="7">
        <f t="shared" si="11"/>
        <v>0</v>
      </c>
      <c r="N34" s="7">
        <f t="shared" si="11"/>
        <v>0</v>
      </c>
      <c r="O34" s="7">
        <f>SUM(C34:N34)</f>
        <v>0</v>
      </c>
    </row>
    <row r="35" spans="1:16" ht="12" customHeight="1" x14ac:dyDescent="0.2">
      <c r="B35" s="2" t="str">
        <f>'Monthly Budget'!B20</f>
        <v>Business Expense 2</v>
      </c>
      <c r="C35" s="7">
        <f>'Monthly Budget'!D20*(1+'Monthly Budget'!$D$33)</f>
        <v>0</v>
      </c>
      <c r="D35" s="7">
        <f t="shared" ref="D35:N41" si="12">C35</f>
        <v>0</v>
      </c>
      <c r="E35" s="7">
        <f t="shared" si="12"/>
        <v>0</v>
      </c>
      <c r="F35" s="7">
        <f t="shared" si="12"/>
        <v>0</v>
      </c>
      <c r="G35" s="7">
        <f t="shared" si="12"/>
        <v>0</v>
      </c>
      <c r="H35" s="7">
        <f t="shared" si="12"/>
        <v>0</v>
      </c>
      <c r="I35" s="7">
        <f t="shared" si="12"/>
        <v>0</v>
      </c>
      <c r="J35" s="7">
        <f t="shared" si="12"/>
        <v>0</v>
      </c>
      <c r="K35" s="7">
        <f t="shared" si="12"/>
        <v>0</v>
      </c>
      <c r="L35" s="7">
        <f t="shared" si="12"/>
        <v>0</v>
      </c>
      <c r="M35" s="7">
        <f t="shared" si="12"/>
        <v>0</v>
      </c>
      <c r="N35" s="7">
        <f t="shared" si="12"/>
        <v>0</v>
      </c>
      <c r="O35" s="7">
        <f t="shared" ref="O35:O41" si="13">SUM(C35:N35)</f>
        <v>0</v>
      </c>
    </row>
    <row r="36" spans="1:16" ht="12" customHeight="1" x14ac:dyDescent="0.2">
      <c r="B36" s="2" t="str">
        <f>'Monthly Budget'!B21</f>
        <v>Business Expense 3</v>
      </c>
      <c r="C36" s="7">
        <f>'Monthly Budget'!D21*(1+'Monthly Budget'!$D$33)</f>
        <v>0</v>
      </c>
      <c r="D36" s="7">
        <f t="shared" si="12"/>
        <v>0</v>
      </c>
      <c r="E36" s="7">
        <f t="shared" si="12"/>
        <v>0</v>
      </c>
      <c r="F36" s="7">
        <f t="shared" si="12"/>
        <v>0</v>
      </c>
      <c r="G36" s="7">
        <f t="shared" si="12"/>
        <v>0</v>
      </c>
      <c r="H36" s="7">
        <f t="shared" si="12"/>
        <v>0</v>
      </c>
      <c r="I36" s="7">
        <f t="shared" si="12"/>
        <v>0</v>
      </c>
      <c r="J36" s="7">
        <f t="shared" si="12"/>
        <v>0</v>
      </c>
      <c r="K36" s="7">
        <f t="shared" si="12"/>
        <v>0</v>
      </c>
      <c r="L36" s="7">
        <f t="shared" si="12"/>
        <v>0</v>
      </c>
      <c r="M36" s="7">
        <f t="shared" si="12"/>
        <v>0</v>
      </c>
      <c r="N36" s="7">
        <f t="shared" si="12"/>
        <v>0</v>
      </c>
      <c r="O36" s="7">
        <f t="shared" si="13"/>
        <v>0</v>
      </c>
    </row>
    <row r="37" spans="1:16" ht="12" customHeight="1" x14ac:dyDescent="0.2">
      <c r="B37" s="2" t="str">
        <f>'Monthly Budget'!B22</f>
        <v>Business Expense 4</v>
      </c>
      <c r="C37" s="7">
        <f>'Monthly Budget'!D22*(1+'Monthly Budget'!$D$33)</f>
        <v>0</v>
      </c>
      <c r="D37" s="7">
        <f t="shared" si="12"/>
        <v>0</v>
      </c>
      <c r="E37" s="7">
        <f t="shared" si="12"/>
        <v>0</v>
      </c>
      <c r="F37" s="7">
        <f t="shared" si="12"/>
        <v>0</v>
      </c>
      <c r="G37" s="7">
        <f t="shared" si="12"/>
        <v>0</v>
      </c>
      <c r="H37" s="7">
        <f t="shared" si="12"/>
        <v>0</v>
      </c>
      <c r="I37" s="7">
        <f t="shared" si="12"/>
        <v>0</v>
      </c>
      <c r="J37" s="7">
        <f t="shared" si="12"/>
        <v>0</v>
      </c>
      <c r="K37" s="7">
        <f t="shared" si="12"/>
        <v>0</v>
      </c>
      <c r="L37" s="7">
        <f t="shared" si="12"/>
        <v>0</v>
      </c>
      <c r="M37" s="7">
        <f t="shared" si="12"/>
        <v>0</v>
      </c>
      <c r="N37" s="7">
        <f t="shared" si="12"/>
        <v>0</v>
      </c>
      <c r="O37" s="7">
        <f t="shared" si="13"/>
        <v>0</v>
      </c>
    </row>
    <row r="38" spans="1:16" ht="12" customHeight="1" x14ac:dyDescent="0.2">
      <c r="B38" s="2" t="str">
        <f>'Monthly Budget'!B23</f>
        <v>Business Expense 5</v>
      </c>
      <c r="C38" s="7">
        <f>'Monthly Budget'!D23*(1+'Monthly Budget'!$D$33)</f>
        <v>0</v>
      </c>
      <c r="D38" s="7">
        <f t="shared" si="12"/>
        <v>0</v>
      </c>
      <c r="E38" s="7">
        <f t="shared" si="12"/>
        <v>0</v>
      </c>
      <c r="F38" s="7">
        <f t="shared" si="12"/>
        <v>0</v>
      </c>
      <c r="G38" s="7">
        <f t="shared" si="12"/>
        <v>0</v>
      </c>
      <c r="H38" s="7">
        <f t="shared" si="12"/>
        <v>0</v>
      </c>
      <c r="I38" s="7">
        <f t="shared" si="12"/>
        <v>0</v>
      </c>
      <c r="J38" s="7">
        <f t="shared" si="12"/>
        <v>0</v>
      </c>
      <c r="K38" s="7">
        <f t="shared" si="12"/>
        <v>0</v>
      </c>
      <c r="L38" s="7">
        <f t="shared" si="12"/>
        <v>0</v>
      </c>
      <c r="M38" s="7">
        <f t="shared" si="12"/>
        <v>0</v>
      </c>
      <c r="N38" s="7">
        <f t="shared" si="12"/>
        <v>0</v>
      </c>
      <c r="O38" s="7">
        <f t="shared" si="13"/>
        <v>0</v>
      </c>
    </row>
    <row r="39" spans="1:16" ht="12" customHeight="1" x14ac:dyDescent="0.2">
      <c r="B39" s="2" t="str">
        <f>'Monthly Budget'!B24</f>
        <v>Business Expense 6</v>
      </c>
      <c r="C39" s="7">
        <f>'Monthly Budget'!D24*(1+'Monthly Budget'!$D$33)</f>
        <v>0</v>
      </c>
      <c r="D39" s="7">
        <f t="shared" si="12"/>
        <v>0</v>
      </c>
      <c r="E39" s="7">
        <f t="shared" si="12"/>
        <v>0</v>
      </c>
      <c r="F39" s="7">
        <f t="shared" si="12"/>
        <v>0</v>
      </c>
      <c r="G39" s="7">
        <f t="shared" si="12"/>
        <v>0</v>
      </c>
      <c r="H39" s="7">
        <f t="shared" si="12"/>
        <v>0</v>
      </c>
      <c r="I39" s="7">
        <f t="shared" si="12"/>
        <v>0</v>
      </c>
      <c r="J39" s="7">
        <f t="shared" si="12"/>
        <v>0</v>
      </c>
      <c r="K39" s="7">
        <f t="shared" si="12"/>
        <v>0</v>
      </c>
      <c r="L39" s="7">
        <f t="shared" si="12"/>
        <v>0</v>
      </c>
      <c r="M39" s="7">
        <f t="shared" si="12"/>
        <v>0</v>
      </c>
      <c r="N39" s="7">
        <f t="shared" si="12"/>
        <v>0</v>
      </c>
      <c r="O39" s="7">
        <f t="shared" si="13"/>
        <v>0</v>
      </c>
    </row>
    <row r="40" spans="1:16" ht="12" customHeight="1" x14ac:dyDescent="0.2">
      <c r="B40" s="2" t="str">
        <f>'Income Statements'!B39</f>
        <v>Amortized Start-up Expenses</v>
      </c>
      <c r="C40" s="25">
        <f>IF(Expenses!$E$28&gt;1,Expenses!$I$30,0)</f>
        <v>0</v>
      </c>
      <c r="D40" s="25">
        <f>IF(Expenses!$E$28&gt;1,Expenses!$I$30,0)</f>
        <v>0</v>
      </c>
      <c r="E40" s="25">
        <f>IF(Expenses!$E$28&gt;1,Expenses!$I$30,0)</f>
        <v>0</v>
      </c>
      <c r="F40" s="25">
        <f>IF(Expenses!$E$28&gt;1,Expenses!$I$30,0)</f>
        <v>0</v>
      </c>
      <c r="G40" s="25">
        <f>IF(Expenses!$E$28&gt;1,Expenses!$I$30,0)</f>
        <v>0</v>
      </c>
      <c r="H40" s="25">
        <f>IF(Expenses!$E$28&gt;1,Expenses!$I$30,0)</f>
        <v>0</v>
      </c>
      <c r="I40" s="25">
        <f>IF(Expenses!$E$28&gt;1,Expenses!$I$30,0)</f>
        <v>0</v>
      </c>
      <c r="J40" s="25">
        <f>IF(Expenses!$E$28&gt;1,Expenses!$I$30,0)</f>
        <v>0</v>
      </c>
      <c r="K40" s="25">
        <f>IF(Expenses!$E$28&gt;1,Expenses!$I$30,0)</f>
        <v>0</v>
      </c>
      <c r="L40" s="25">
        <f>IF(Expenses!$E$28&gt;1,Expenses!$I$30,0)</f>
        <v>0</v>
      </c>
      <c r="M40" s="25">
        <f>IF(Expenses!$E$28&gt;1,Expenses!$I$30,0)</f>
        <v>0</v>
      </c>
      <c r="N40" s="25">
        <f>IF(Expenses!$E$28&gt;1,Expenses!$I$30,0)</f>
        <v>0</v>
      </c>
      <c r="O40" s="25">
        <f>SUM(C40:N40)</f>
        <v>0</v>
      </c>
    </row>
    <row r="41" spans="1:16" ht="14.25" customHeight="1" x14ac:dyDescent="0.35">
      <c r="B41" s="23" t="s">
        <v>39</v>
      </c>
      <c r="C41" s="27">
        <f>Expenses!H14</f>
        <v>0</v>
      </c>
      <c r="D41" s="27">
        <f>C41</f>
        <v>0</v>
      </c>
      <c r="E41" s="27">
        <f t="shared" si="12"/>
        <v>0</v>
      </c>
      <c r="F41" s="27">
        <f t="shared" si="12"/>
        <v>0</v>
      </c>
      <c r="G41" s="27">
        <f t="shared" si="12"/>
        <v>0</v>
      </c>
      <c r="H41" s="27">
        <f t="shared" si="12"/>
        <v>0</v>
      </c>
      <c r="I41" s="27">
        <f t="shared" si="12"/>
        <v>0</v>
      </c>
      <c r="J41" s="27">
        <f t="shared" si="12"/>
        <v>0</v>
      </c>
      <c r="K41" s="27">
        <f t="shared" si="12"/>
        <v>0</v>
      </c>
      <c r="L41" s="27">
        <f t="shared" si="12"/>
        <v>0</v>
      </c>
      <c r="M41" s="27">
        <f t="shared" si="12"/>
        <v>0</v>
      </c>
      <c r="N41" s="27">
        <f t="shared" si="12"/>
        <v>0</v>
      </c>
      <c r="O41" s="27">
        <f t="shared" si="13"/>
        <v>0</v>
      </c>
    </row>
    <row r="42" spans="1:16" ht="12" customHeight="1" x14ac:dyDescent="0.2">
      <c r="A42" s="1" t="s">
        <v>21</v>
      </c>
      <c r="C42" s="53">
        <f t="shared" ref="C42:N42" si="14">SUM(C34:C41)</f>
        <v>0</v>
      </c>
      <c r="D42" s="53">
        <f t="shared" si="14"/>
        <v>0</v>
      </c>
      <c r="E42" s="53">
        <f t="shared" si="14"/>
        <v>0</v>
      </c>
      <c r="F42" s="53">
        <f t="shared" si="14"/>
        <v>0</v>
      </c>
      <c r="G42" s="53">
        <f t="shared" si="14"/>
        <v>0</v>
      </c>
      <c r="H42" s="53">
        <f t="shared" si="14"/>
        <v>0</v>
      </c>
      <c r="I42" s="53">
        <f t="shared" si="14"/>
        <v>0</v>
      </c>
      <c r="J42" s="53">
        <f t="shared" si="14"/>
        <v>0</v>
      </c>
      <c r="K42" s="53">
        <f t="shared" si="14"/>
        <v>0</v>
      </c>
      <c r="L42" s="53">
        <f t="shared" si="14"/>
        <v>0</v>
      </c>
      <c r="M42" s="53">
        <f t="shared" si="14"/>
        <v>0</v>
      </c>
      <c r="N42" s="53">
        <f t="shared" si="14"/>
        <v>0</v>
      </c>
      <c r="O42" s="7">
        <f>SUM(C42:N42)</f>
        <v>0</v>
      </c>
      <c r="P42" s="16">
        <f>IF(O42=0,0,O42/O13)</f>
        <v>0</v>
      </c>
    </row>
    <row r="43" spans="1:16" ht="12" customHeight="1" x14ac:dyDescent="0.2"/>
    <row r="44" spans="1:16" ht="12" customHeight="1" x14ac:dyDescent="0.2">
      <c r="A44" s="1" t="s">
        <v>77</v>
      </c>
    </row>
    <row r="45" spans="1:16" ht="12" customHeight="1" x14ac:dyDescent="0.2">
      <c r="B45" s="23" t="s">
        <v>90</v>
      </c>
      <c r="C45" s="7">
        <f>ABS(IPMT(Expenses!$B$45/12,13,Expenses!$B$46,Expenses!$B$44))</f>
        <v>0</v>
      </c>
      <c r="D45" s="7">
        <f>ABS(IPMT(Expenses!$B$45/12,14,Expenses!$B$46,Expenses!$B$44))</f>
        <v>0</v>
      </c>
      <c r="E45" s="7">
        <f>ABS(IPMT(Expenses!$B$45/12,15,Expenses!$B$46,Expenses!$B$44))</f>
        <v>0</v>
      </c>
      <c r="F45" s="7">
        <f>ABS(IPMT(Expenses!$B$45/12,16,Expenses!$B$46,Expenses!$B$44))</f>
        <v>0</v>
      </c>
      <c r="G45" s="7">
        <f>ABS(IPMT(Expenses!$B$45/12,17,Expenses!$B$46,Expenses!$B$44))</f>
        <v>0</v>
      </c>
      <c r="H45" s="7">
        <f>ABS(IPMT(Expenses!$B$45/12,18,Expenses!$B$46,Expenses!$B$44))</f>
        <v>0</v>
      </c>
      <c r="I45" s="7">
        <f>ABS(IPMT(Expenses!$B$45/12,19,Expenses!$B$46,Expenses!$B$44))</f>
        <v>0</v>
      </c>
      <c r="J45" s="7">
        <f>ABS(IPMT(Expenses!$B$45/12,20,Expenses!$B$46,Expenses!$B$44))</f>
        <v>0</v>
      </c>
      <c r="K45" s="7">
        <f>ABS(IPMT(Expenses!$B$45/12,21,Expenses!$B$46,Expenses!$B$44))</f>
        <v>0</v>
      </c>
      <c r="L45" s="7">
        <f>ABS(IPMT(Expenses!$B$45/12,22,Expenses!$B$46,Expenses!$B$44))</f>
        <v>0</v>
      </c>
      <c r="M45" s="7">
        <f>ABS(IPMT(Expenses!$B$45/12,23,Expenses!$B$46,Expenses!$B$44))</f>
        <v>0</v>
      </c>
      <c r="N45" s="7">
        <f>ABS(IPMT(Expenses!$B$45/12,24,Expenses!$B$46,Expenses!$B$44))</f>
        <v>0</v>
      </c>
      <c r="O45" s="53">
        <f>SUM(C45:N45)</f>
        <v>0</v>
      </c>
    </row>
    <row r="46" spans="1:16" ht="12" customHeight="1" x14ac:dyDescent="0.2">
      <c r="A46" s="1" t="s">
        <v>91</v>
      </c>
      <c r="C46" s="53">
        <f t="shared" ref="C46:N46" si="15">SUM(C45:C45)</f>
        <v>0</v>
      </c>
      <c r="D46" s="53">
        <f t="shared" si="15"/>
        <v>0</v>
      </c>
      <c r="E46" s="53">
        <f t="shared" si="15"/>
        <v>0</v>
      </c>
      <c r="F46" s="53">
        <f t="shared" si="15"/>
        <v>0</v>
      </c>
      <c r="G46" s="53">
        <f t="shared" si="15"/>
        <v>0</v>
      </c>
      <c r="H46" s="53">
        <f t="shared" si="15"/>
        <v>0</v>
      </c>
      <c r="I46" s="53">
        <f t="shared" si="15"/>
        <v>0</v>
      </c>
      <c r="J46" s="53">
        <f t="shared" si="15"/>
        <v>0</v>
      </c>
      <c r="K46" s="53">
        <f t="shared" si="15"/>
        <v>0</v>
      </c>
      <c r="L46" s="53">
        <f t="shared" si="15"/>
        <v>0</v>
      </c>
      <c r="M46" s="53">
        <f t="shared" si="15"/>
        <v>0</v>
      </c>
      <c r="N46" s="53">
        <f t="shared" si="15"/>
        <v>0</v>
      </c>
      <c r="O46" s="53">
        <f>SUM(C46:N46)</f>
        <v>0</v>
      </c>
      <c r="P46" s="16">
        <f>IF(O46=0,0,O46/O13)</f>
        <v>0</v>
      </c>
    </row>
    <row r="47" spans="1:16" ht="12" customHeight="1" x14ac:dyDescent="0.2">
      <c r="C47" s="53"/>
      <c r="D47" s="53"/>
      <c r="E47" s="53"/>
      <c r="F47" s="53"/>
      <c r="G47" s="53"/>
      <c r="H47" s="53"/>
      <c r="I47" s="53"/>
      <c r="J47" s="53"/>
      <c r="K47" s="53"/>
      <c r="L47" s="53"/>
      <c r="M47" s="53"/>
      <c r="N47" s="53"/>
      <c r="O47" s="53"/>
    </row>
    <row r="48" spans="1:16" ht="12" customHeight="1" x14ac:dyDescent="0.2">
      <c r="A48" s="1" t="s">
        <v>92</v>
      </c>
      <c r="C48" s="53">
        <f t="shared" ref="C48:N48" si="16">C24-C31-C42-C46</f>
        <v>0</v>
      </c>
      <c r="D48" s="53">
        <f t="shared" si="16"/>
        <v>0</v>
      </c>
      <c r="E48" s="53">
        <f t="shared" si="16"/>
        <v>0</v>
      </c>
      <c r="F48" s="53">
        <f t="shared" si="16"/>
        <v>0</v>
      </c>
      <c r="G48" s="53">
        <f t="shared" si="16"/>
        <v>0</v>
      </c>
      <c r="H48" s="53">
        <f t="shared" si="16"/>
        <v>0</v>
      </c>
      <c r="I48" s="53">
        <f t="shared" si="16"/>
        <v>0</v>
      </c>
      <c r="J48" s="53">
        <f t="shared" si="16"/>
        <v>0</v>
      </c>
      <c r="K48" s="53">
        <f t="shared" si="16"/>
        <v>0</v>
      </c>
      <c r="L48" s="53">
        <f t="shared" si="16"/>
        <v>0</v>
      </c>
      <c r="M48" s="53">
        <f t="shared" si="16"/>
        <v>0</v>
      </c>
      <c r="N48" s="53">
        <f t="shared" si="16"/>
        <v>0</v>
      </c>
      <c r="O48" s="53">
        <f>SUM(C48:N48)</f>
        <v>0</v>
      </c>
    </row>
    <row r="49" spans="1:16" ht="12" customHeight="1" x14ac:dyDescent="0.2">
      <c r="C49" s="53"/>
      <c r="D49" s="53"/>
      <c r="E49" s="53"/>
      <c r="F49" s="53"/>
      <c r="G49" s="53"/>
      <c r="H49" s="53"/>
      <c r="I49" s="53"/>
      <c r="J49" s="53"/>
      <c r="K49" s="53"/>
      <c r="L49" s="53"/>
      <c r="M49" s="53"/>
      <c r="N49" s="53"/>
      <c r="O49" s="53"/>
    </row>
    <row r="50" spans="1:16" ht="12" customHeight="1" x14ac:dyDescent="0.2">
      <c r="A50" s="1" t="s">
        <v>252</v>
      </c>
      <c r="C50" s="53">
        <f>IF(C48&gt;0,C48*'Cash Receipts and Disbursements'!$B$15,0)</f>
        <v>0</v>
      </c>
      <c r="D50" s="53">
        <f>IF(D48&gt;0,D48*'Cash Receipts and Disbursements'!$B$15,0)</f>
        <v>0</v>
      </c>
      <c r="E50" s="53">
        <f>IF(E48&gt;0,E48*'Cash Receipts and Disbursements'!$B$15,0)</f>
        <v>0</v>
      </c>
      <c r="F50" s="53">
        <f>IF(F48&gt;0,F48*'Cash Receipts and Disbursements'!$B$15,0)</f>
        <v>0</v>
      </c>
      <c r="G50" s="53">
        <f>IF(G48&gt;0,G48*'Cash Receipts and Disbursements'!$B$15,0)</f>
        <v>0</v>
      </c>
      <c r="H50" s="53">
        <f>IF(H48&gt;0,H48*'Cash Receipts and Disbursements'!$B$15,0)</f>
        <v>0</v>
      </c>
      <c r="I50" s="53">
        <f>IF(I48&gt;0,I48*'Cash Receipts and Disbursements'!$B$15,0)</f>
        <v>0</v>
      </c>
      <c r="J50" s="53">
        <f>IF(J48&gt;0,J48*'Cash Receipts and Disbursements'!$B$15,0)</f>
        <v>0</v>
      </c>
      <c r="K50" s="53">
        <f>IF(K48&gt;0,K48*'Cash Receipts and Disbursements'!$B$15,0)</f>
        <v>0</v>
      </c>
      <c r="L50" s="53">
        <f>IF(L48&gt;0,L48*'Cash Receipts and Disbursements'!$B$15,0)</f>
        <v>0</v>
      </c>
      <c r="M50" s="53">
        <f>IF(M48&gt;0,M48*'Cash Receipts and Disbursements'!$B$15,0)</f>
        <v>0</v>
      </c>
      <c r="N50" s="53">
        <f>IF(N48&gt;0,N48*'Cash Receipts and Disbursements'!$B$15,0)</f>
        <v>0</v>
      </c>
      <c r="O50" s="53">
        <f>SUM(C50:N50)</f>
        <v>0</v>
      </c>
    </row>
    <row r="51" spans="1:16" ht="12" customHeight="1" x14ac:dyDescent="0.2"/>
    <row r="52" spans="1:16" ht="12" customHeight="1" thickBot="1" x14ac:dyDescent="0.25">
      <c r="A52" s="1" t="s">
        <v>253</v>
      </c>
      <c r="C52" s="55">
        <f>C48-C50</f>
        <v>0</v>
      </c>
      <c r="D52" s="55">
        <f t="shared" ref="D52:O52" si="17">D48-D50</f>
        <v>0</v>
      </c>
      <c r="E52" s="55">
        <f t="shared" si="17"/>
        <v>0</v>
      </c>
      <c r="F52" s="55">
        <f t="shared" si="17"/>
        <v>0</v>
      </c>
      <c r="G52" s="55">
        <f t="shared" si="17"/>
        <v>0</v>
      </c>
      <c r="H52" s="55">
        <f t="shared" si="17"/>
        <v>0</v>
      </c>
      <c r="I52" s="55">
        <f t="shared" si="17"/>
        <v>0</v>
      </c>
      <c r="J52" s="55">
        <f t="shared" si="17"/>
        <v>0</v>
      </c>
      <c r="K52" s="55">
        <f t="shared" si="17"/>
        <v>0</v>
      </c>
      <c r="L52" s="55">
        <f t="shared" si="17"/>
        <v>0</v>
      </c>
      <c r="M52" s="55">
        <f t="shared" si="17"/>
        <v>0</v>
      </c>
      <c r="N52" s="55">
        <f t="shared" si="17"/>
        <v>0</v>
      </c>
      <c r="O52" s="55">
        <f t="shared" si="17"/>
        <v>0</v>
      </c>
      <c r="P52" s="16">
        <f>IF(O52=0,0,O52/O13)</f>
        <v>0</v>
      </c>
    </row>
    <row r="53" spans="1:16" ht="12.75" hidden="1" thickTop="1" x14ac:dyDescent="0.2"/>
    <row r="54" spans="1:16" hidden="1" x14ac:dyDescent="0.2"/>
    <row r="55" spans="1:16" hidden="1" x14ac:dyDescent="0.2"/>
    <row r="56" spans="1:16" hidden="1" x14ac:dyDescent="0.2"/>
    <row r="57" spans="1:16" hidden="1" x14ac:dyDescent="0.2"/>
    <row r="58" spans="1:16" hidden="1" x14ac:dyDescent="0.2"/>
    <row r="59" spans="1:16" hidden="1" x14ac:dyDescent="0.2"/>
    <row r="60" spans="1:16" hidden="1" x14ac:dyDescent="0.2"/>
    <row r="61" spans="1:16" hidden="1" x14ac:dyDescent="0.2"/>
    <row r="62" spans="1:16" hidden="1" x14ac:dyDescent="0.2"/>
    <row r="63" spans="1:16" hidden="1" x14ac:dyDescent="0.2"/>
    <row r="64" spans="1: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t="12.75" thickTop="1" x14ac:dyDescent="0.2"/>
  </sheetData>
  <phoneticPr fontId="0" type="noConversion"/>
  <pageMargins left="0.8" right="0.54" top="0.89" bottom="6.3E-2" header="0.5" footer="0.5"/>
  <pageSetup scale="75" orientation="landscape"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2"/>
  <sheetViews>
    <sheetView workbookViewId="0">
      <selection activeCell="O31" sqref="O31"/>
    </sheetView>
  </sheetViews>
  <sheetFormatPr defaultColWidth="8.85546875" defaultRowHeight="12" x14ac:dyDescent="0.2"/>
  <cols>
    <col min="1" max="1" width="2.7109375" style="1" customWidth="1"/>
    <col min="2" max="2" width="27.28515625" style="2" customWidth="1"/>
    <col min="3" max="14" width="10.7109375" style="2" customWidth="1"/>
    <col min="15" max="15" width="12.42578125" style="2" customWidth="1"/>
    <col min="16" max="16384" width="8.85546875" style="2"/>
  </cols>
  <sheetData>
    <row r="1" spans="1:15" x14ac:dyDescent="0.2">
      <c r="A1" s="1" t="str">
        <f>Expenses!A1</f>
        <v>Name</v>
      </c>
    </row>
    <row r="3" spans="1:15" x14ac:dyDescent="0.2">
      <c r="A3" s="45" t="s">
        <v>178</v>
      </c>
      <c r="B3" s="45"/>
      <c r="C3" s="37"/>
      <c r="D3" s="37"/>
      <c r="E3" s="37"/>
      <c r="F3" s="37"/>
      <c r="G3" s="37"/>
      <c r="H3" s="37"/>
      <c r="I3" s="37"/>
      <c r="J3" s="37"/>
      <c r="K3" s="37"/>
      <c r="L3" s="37"/>
      <c r="M3" s="37"/>
      <c r="N3" s="37"/>
      <c r="O3" s="37"/>
    </row>
    <row r="4" spans="1:15" s="1" customFormat="1" x14ac:dyDescent="0.2">
      <c r="A4" s="47"/>
      <c r="B4" s="47"/>
      <c r="C4" s="48" t="str">
        <f>'Income Statements'!C4</f>
        <v>Month 1</v>
      </c>
      <c r="D4" s="48" t="str">
        <f>'Income Statements'!D4</f>
        <v>Month 2</v>
      </c>
      <c r="E4" s="48" t="str">
        <f>'Income Statements'!E4</f>
        <v>Month 3</v>
      </c>
      <c r="F4" s="48" t="str">
        <f>'Income Statements'!F4</f>
        <v>Month 4</v>
      </c>
      <c r="G4" s="48" t="str">
        <f>'Income Statements'!G4</f>
        <v>Month 5</v>
      </c>
      <c r="H4" s="48" t="str">
        <f>'Income Statements'!H4</f>
        <v>Month 6</v>
      </c>
      <c r="I4" s="48" t="str">
        <f>'Income Statements'!I4</f>
        <v>Month 7</v>
      </c>
      <c r="J4" s="48" t="str">
        <f>'Income Statements'!J4</f>
        <v>Month 8</v>
      </c>
      <c r="K4" s="48" t="str">
        <f>'Income Statements'!K4</f>
        <v>Month 9</v>
      </c>
      <c r="L4" s="48" t="str">
        <f>'Income Statements'!L4</f>
        <v>Month 10</v>
      </c>
      <c r="M4" s="48" t="str">
        <f>'Income Statements'!M4</f>
        <v>Month 11</v>
      </c>
      <c r="N4" s="48" t="str">
        <f>'Income Statements'!N4</f>
        <v>Month 12</v>
      </c>
      <c r="O4" s="48" t="s">
        <v>70</v>
      </c>
    </row>
    <row r="5" spans="1:15" s="1" customFormat="1" x14ac:dyDescent="0.2">
      <c r="A5" s="50"/>
      <c r="B5" s="50"/>
      <c r="C5" s="51"/>
      <c r="D5" s="51"/>
      <c r="E5" s="51"/>
      <c r="F5" s="51"/>
      <c r="G5" s="51"/>
      <c r="H5" s="51"/>
      <c r="I5" s="51"/>
      <c r="J5" s="51"/>
      <c r="K5" s="51"/>
      <c r="L5" s="51"/>
      <c r="M5" s="51"/>
      <c r="N5" s="51"/>
      <c r="O5" s="51"/>
    </row>
    <row r="6" spans="1:15" x14ac:dyDescent="0.2">
      <c r="C6" s="7"/>
      <c r="D6" s="7"/>
      <c r="E6" s="7"/>
      <c r="F6" s="7"/>
      <c r="G6" s="7"/>
      <c r="H6" s="7"/>
      <c r="I6" s="7"/>
      <c r="J6" s="7"/>
      <c r="K6" s="7"/>
      <c r="L6" s="7"/>
      <c r="M6" s="7"/>
      <c r="N6" s="7"/>
      <c r="O6" s="7"/>
    </row>
    <row r="7" spans="1:15" x14ac:dyDescent="0.2">
      <c r="A7" s="1" t="s">
        <v>94</v>
      </c>
      <c r="C7" s="7">
        <f>'Yr 2 Balance Sheet'!D8</f>
        <v>0</v>
      </c>
      <c r="D7" s="7">
        <f>C43</f>
        <v>0</v>
      </c>
      <c r="E7" s="7">
        <f t="shared" ref="E7:N7" si="0">D43</f>
        <v>0</v>
      </c>
      <c r="F7" s="7">
        <f t="shared" si="0"/>
        <v>0</v>
      </c>
      <c r="G7" s="7">
        <f t="shared" si="0"/>
        <v>0</v>
      </c>
      <c r="H7" s="7">
        <f t="shared" si="0"/>
        <v>0</v>
      </c>
      <c r="I7" s="7">
        <f t="shared" si="0"/>
        <v>0</v>
      </c>
      <c r="J7" s="7">
        <f t="shared" si="0"/>
        <v>0</v>
      </c>
      <c r="K7" s="7">
        <f t="shared" si="0"/>
        <v>0</v>
      </c>
      <c r="L7" s="7">
        <f t="shared" si="0"/>
        <v>0</v>
      </c>
      <c r="M7" s="7">
        <f t="shared" si="0"/>
        <v>0</v>
      </c>
      <c r="N7" s="7">
        <f t="shared" si="0"/>
        <v>0</v>
      </c>
      <c r="O7" s="7"/>
    </row>
    <row r="8" spans="1:15" x14ac:dyDescent="0.2">
      <c r="A8" s="2"/>
      <c r="C8" s="7"/>
      <c r="D8" s="7"/>
      <c r="E8" s="7"/>
      <c r="F8" s="7"/>
      <c r="G8" s="7"/>
      <c r="H8" s="7"/>
      <c r="I8" s="7"/>
      <c r="J8" s="7"/>
      <c r="K8" s="7"/>
      <c r="L8" s="7"/>
      <c r="M8" s="7"/>
      <c r="N8" s="7"/>
      <c r="O8" s="7"/>
    </row>
    <row r="9" spans="1:15" x14ac:dyDescent="0.2">
      <c r="A9" s="2"/>
      <c r="C9" s="7"/>
      <c r="D9" s="7"/>
      <c r="E9" s="7"/>
      <c r="F9" s="7"/>
      <c r="G9" s="7"/>
      <c r="H9" s="7"/>
      <c r="I9" s="7"/>
      <c r="J9" s="7"/>
      <c r="K9" s="7"/>
      <c r="L9" s="7"/>
      <c r="M9" s="7"/>
      <c r="N9" s="7"/>
      <c r="O9" s="7"/>
    </row>
    <row r="10" spans="1:15" x14ac:dyDescent="0.2">
      <c r="A10" s="1" t="s">
        <v>95</v>
      </c>
      <c r="C10" s="7"/>
      <c r="D10" s="7"/>
      <c r="E10" s="7"/>
      <c r="F10" s="7"/>
      <c r="G10" s="7"/>
      <c r="H10" s="7"/>
      <c r="I10" s="7"/>
      <c r="J10" s="7"/>
      <c r="K10" s="7"/>
      <c r="L10" s="7"/>
      <c r="M10" s="7"/>
      <c r="N10" s="7"/>
      <c r="O10" s="7"/>
    </row>
    <row r="11" spans="1:15" x14ac:dyDescent="0.2">
      <c r="A11" s="2"/>
      <c r="B11" s="42" t="s">
        <v>96</v>
      </c>
      <c r="C11" s="7"/>
      <c r="D11" s="7"/>
      <c r="E11" s="7"/>
      <c r="F11" s="7"/>
      <c r="G11" s="7"/>
      <c r="H11" s="7"/>
      <c r="I11" s="7"/>
      <c r="J11" s="7"/>
      <c r="K11" s="7"/>
      <c r="L11" s="7"/>
      <c r="M11" s="7"/>
      <c r="N11" s="7"/>
      <c r="O11" s="7"/>
    </row>
    <row r="12" spans="1:15" x14ac:dyDescent="0.2">
      <c r="A12" s="2"/>
      <c r="B12" s="2" t="str">
        <f>'Cash Flow Statements'!B10</f>
        <v>Product / Service 1</v>
      </c>
      <c r="C12" s="7">
        <f>'Yr 2 Income Statement'!C7*'Cash Receipts and Disbursements'!$B$7</f>
        <v>0</v>
      </c>
      <c r="D12" s="7">
        <f>'Yr 2 Income Statement'!D7*'Cash Receipts and Disbursements'!$B$7</f>
        <v>0</v>
      </c>
      <c r="E12" s="7">
        <f>'Yr 2 Income Statement'!E7*'Cash Receipts and Disbursements'!$B$7</f>
        <v>0</v>
      </c>
      <c r="F12" s="7">
        <f>'Yr 2 Income Statement'!F7*'Cash Receipts and Disbursements'!$B$7</f>
        <v>0</v>
      </c>
      <c r="G12" s="7">
        <f>'Yr 2 Income Statement'!G7*'Cash Receipts and Disbursements'!$B$7</f>
        <v>0</v>
      </c>
      <c r="H12" s="7">
        <f>'Yr 2 Income Statement'!H7*'Cash Receipts and Disbursements'!$B$7</f>
        <v>0</v>
      </c>
      <c r="I12" s="7">
        <f>'Yr 2 Income Statement'!I7*'Cash Receipts and Disbursements'!$B$7</f>
        <v>0</v>
      </c>
      <c r="J12" s="7">
        <f>'Yr 2 Income Statement'!J7*'Cash Receipts and Disbursements'!$B$7</f>
        <v>0</v>
      </c>
      <c r="K12" s="7">
        <f>'Yr 2 Income Statement'!K7*'Cash Receipts and Disbursements'!$B$7</f>
        <v>0</v>
      </c>
      <c r="L12" s="7">
        <f>'Yr 2 Income Statement'!L7*'Cash Receipts and Disbursements'!$B$7</f>
        <v>0</v>
      </c>
      <c r="M12" s="7">
        <f>'Yr 2 Income Statement'!M7*'Cash Receipts and Disbursements'!$B$7</f>
        <v>0</v>
      </c>
      <c r="N12" s="7">
        <f>'Yr 2 Income Statement'!N7*'Cash Receipts and Disbursements'!$B$7</f>
        <v>0</v>
      </c>
      <c r="O12" s="7">
        <f>SUM(C12:N12)</f>
        <v>0</v>
      </c>
    </row>
    <row r="13" spans="1:15" x14ac:dyDescent="0.2">
      <c r="A13" s="2"/>
      <c r="B13" s="2" t="str">
        <f>'Cash Flow Statements'!B11</f>
        <v>Product / Service 2</v>
      </c>
      <c r="C13" s="7">
        <f>'Yr 2 Income Statement'!C8*'Cash Receipts and Disbursements'!$B$7</f>
        <v>0</v>
      </c>
      <c r="D13" s="7">
        <f>'Yr 2 Income Statement'!D8*'Cash Receipts and Disbursements'!$B$7</f>
        <v>0</v>
      </c>
      <c r="E13" s="7">
        <f>'Yr 2 Income Statement'!E8*'Cash Receipts and Disbursements'!$B$7</f>
        <v>0</v>
      </c>
      <c r="F13" s="7">
        <f>'Yr 2 Income Statement'!F8*'Cash Receipts and Disbursements'!$B$7</f>
        <v>0</v>
      </c>
      <c r="G13" s="7">
        <f>'Yr 2 Income Statement'!G8*'Cash Receipts and Disbursements'!$B$7</f>
        <v>0</v>
      </c>
      <c r="H13" s="7">
        <f>'Yr 2 Income Statement'!H8*'Cash Receipts and Disbursements'!$B$7</f>
        <v>0</v>
      </c>
      <c r="I13" s="7">
        <f>'Yr 2 Income Statement'!I8*'Cash Receipts and Disbursements'!$B$7</f>
        <v>0</v>
      </c>
      <c r="J13" s="7">
        <f>'Yr 2 Income Statement'!J8*'Cash Receipts and Disbursements'!$B$7</f>
        <v>0</v>
      </c>
      <c r="K13" s="7">
        <f>'Yr 2 Income Statement'!K8*'Cash Receipts and Disbursements'!$B$7</f>
        <v>0</v>
      </c>
      <c r="L13" s="7">
        <f>'Yr 2 Income Statement'!L8*'Cash Receipts and Disbursements'!$B$7</f>
        <v>0</v>
      </c>
      <c r="M13" s="7">
        <f>'Yr 2 Income Statement'!M8*'Cash Receipts and Disbursements'!$B$7</f>
        <v>0</v>
      </c>
      <c r="N13" s="7">
        <f>'Yr 2 Income Statement'!N8*'Cash Receipts and Disbursements'!$B$7</f>
        <v>0</v>
      </c>
      <c r="O13" s="7">
        <f t="shared" ref="O13:O17" si="1">SUM(C13:N13)</f>
        <v>0</v>
      </c>
    </row>
    <row r="14" spans="1:15" x14ac:dyDescent="0.2">
      <c r="A14" s="2"/>
      <c r="B14" s="2" t="str">
        <f>'Cash Flow Statements'!B12</f>
        <v>Product / Service 3</v>
      </c>
      <c r="C14" s="7">
        <f>'Yr 2 Income Statement'!C9*'Cash Receipts and Disbursements'!$B$7</f>
        <v>0</v>
      </c>
      <c r="D14" s="7">
        <f>'Yr 2 Income Statement'!D9*'Cash Receipts and Disbursements'!$B$7</f>
        <v>0</v>
      </c>
      <c r="E14" s="7">
        <f>'Yr 2 Income Statement'!E9*'Cash Receipts and Disbursements'!$B$7</f>
        <v>0</v>
      </c>
      <c r="F14" s="7">
        <f>'Yr 2 Income Statement'!F9*'Cash Receipts and Disbursements'!$B$7</f>
        <v>0</v>
      </c>
      <c r="G14" s="7">
        <f>'Yr 2 Income Statement'!G9*'Cash Receipts and Disbursements'!$B$7</f>
        <v>0</v>
      </c>
      <c r="H14" s="7">
        <f>'Yr 2 Income Statement'!H9*'Cash Receipts and Disbursements'!$B$7</f>
        <v>0</v>
      </c>
      <c r="I14" s="7">
        <f>'Yr 2 Income Statement'!I9*'Cash Receipts and Disbursements'!$B$7</f>
        <v>0</v>
      </c>
      <c r="J14" s="7">
        <f>'Yr 2 Income Statement'!J9*'Cash Receipts and Disbursements'!$B$7</f>
        <v>0</v>
      </c>
      <c r="K14" s="7">
        <f>'Yr 2 Income Statement'!K9*'Cash Receipts and Disbursements'!$B$7</f>
        <v>0</v>
      </c>
      <c r="L14" s="7">
        <f>'Yr 2 Income Statement'!L9*'Cash Receipts and Disbursements'!$B$7</f>
        <v>0</v>
      </c>
      <c r="M14" s="7">
        <f>'Yr 2 Income Statement'!M9*'Cash Receipts and Disbursements'!$B$7</f>
        <v>0</v>
      </c>
      <c r="N14" s="7">
        <f>'Yr 2 Income Statement'!N9*'Cash Receipts and Disbursements'!$B$7</f>
        <v>0</v>
      </c>
      <c r="O14" s="7">
        <f t="shared" si="1"/>
        <v>0</v>
      </c>
    </row>
    <row r="15" spans="1:15" x14ac:dyDescent="0.2">
      <c r="A15" s="2"/>
      <c r="B15" s="2" t="str">
        <f>'Cash Flow Statements'!B13</f>
        <v>Product / Service 4</v>
      </c>
      <c r="C15" s="7">
        <f>'Yr 2 Income Statement'!C10*'Cash Receipts and Disbursements'!$B$7</f>
        <v>0</v>
      </c>
      <c r="D15" s="7">
        <f>'Yr 2 Income Statement'!D10*'Cash Receipts and Disbursements'!$B$7</f>
        <v>0</v>
      </c>
      <c r="E15" s="7">
        <f>'Yr 2 Income Statement'!E10*'Cash Receipts and Disbursements'!$B$7</f>
        <v>0</v>
      </c>
      <c r="F15" s="7">
        <f>'Yr 2 Income Statement'!F10*'Cash Receipts and Disbursements'!$B$7</f>
        <v>0</v>
      </c>
      <c r="G15" s="7">
        <f>'Yr 2 Income Statement'!G10*'Cash Receipts and Disbursements'!$B$7</f>
        <v>0</v>
      </c>
      <c r="H15" s="7">
        <f>'Yr 2 Income Statement'!H10*'Cash Receipts and Disbursements'!$B$7</f>
        <v>0</v>
      </c>
      <c r="I15" s="7">
        <f>'Yr 2 Income Statement'!I10*'Cash Receipts and Disbursements'!$B$7</f>
        <v>0</v>
      </c>
      <c r="J15" s="7">
        <f>'Yr 2 Income Statement'!J10*'Cash Receipts and Disbursements'!$B$7</f>
        <v>0</v>
      </c>
      <c r="K15" s="7">
        <f>'Yr 2 Income Statement'!K10*'Cash Receipts and Disbursements'!$B$7</f>
        <v>0</v>
      </c>
      <c r="L15" s="7">
        <f>'Yr 2 Income Statement'!L10*'Cash Receipts and Disbursements'!$B$7</f>
        <v>0</v>
      </c>
      <c r="M15" s="7">
        <f>'Yr 2 Income Statement'!M10*'Cash Receipts and Disbursements'!$B$7</f>
        <v>0</v>
      </c>
      <c r="N15" s="7">
        <f>'Yr 2 Income Statement'!N10*'Cash Receipts and Disbursements'!$B$7</f>
        <v>0</v>
      </c>
      <c r="O15" s="7">
        <f t="shared" si="1"/>
        <v>0</v>
      </c>
    </row>
    <row r="16" spans="1:15" x14ac:dyDescent="0.2">
      <c r="A16" s="2"/>
      <c r="B16" s="2" t="str">
        <f>'Cash Flow Statements'!B14</f>
        <v>Product / Service 5</v>
      </c>
      <c r="C16" s="7">
        <f>'Yr 2 Income Statement'!C11*'Cash Receipts and Disbursements'!$B$7</f>
        <v>0</v>
      </c>
      <c r="D16" s="7">
        <f>'Yr 2 Income Statement'!D11*'Cash Receipts and Disbursements'!$B$7</f>
        <v>0</v>
      </c>
      <c r="E16" s="7">
        <f>'Yr 2 Income Statement'!E11*'Cash Receipts and Disbursements'!$B$7</f>
        <v>0</v>
      </c>
      <c r="F16" s="7">
        <f>'Yr 2 Income Statement'!F11*'Cash Receipts and Disbursements'!$B$7</f>
        <v>0</v>
      </c>
      <c r="G16" s="7">
        <f>'Yr 2 Income Statement'!G11*'Cash Receipts and Disbursements'!$B$7</f>
        <v>0</v>
      </c>
      <c r="H16" s="7">
        <f>'Yr 2 Income Statement'!H11*'Cash Receipts and Disbursements'!$B$7</f>
        <v>0</v>
      </c>
      <c r="I16" s="7">
        <f>'Yr 2 Income Statement'!I11*'Cash Receipts and Disbursements'!$B$7</f>
        <v>0</v>
      </c>
      <c r="J16" s="7">
        <f>'Yr 2 Income Statement'!J11*'Cash Receipts and Disbursements'!$B$7</f>
        <v>0</v>
      </c>
      <c r="K16" s="7">
        <f>'Yr 2 Income Statement'!K11*'Cash Receipts and Disbursements'!$B$7</f>
        <v>0</v>
      </c>
      <c r="L16" s="7">
        <f>'Yr 2 Income Statement'!L11*'Cash Receipts and Disbursements'!$B$7</f>
        <v>0</v>
      </c>
      <c r="M16" s="7">
        <f>'Yr 2 Income Statement'!M11*'Cash Receipts and Disbursements'!$B$7</f>
        <v>0</v>
      </c>
      <c r="N16" s="7">
        <f>'Yr 2 Income Statement'!N11*'Cash Receipts and Disbursements'!$B$7</f>
        <v>0</v>
      </c>
      <c r="O16" s="7">
        <f t="shared" si="1"/>
        <v>0</v>
      </c>
    </row>
    <row r="17" spans="1:15" x14ac:dyDescent="0.2">
      <c r="A17" s="2"/>
      <c r="B17" s="2" t="str">
        <f>'Cash Flow Statements'!B15</f>
        <v>Product / Service 6</v>
      </c>
      <c r="C17" s="7">
        <f>'Yr 2 Income Statement'!C12*'Cash Receipts and Disbursements'!$B$7</f>
        <v>0</v>
      </c>
      <c r="D17" s="7">
        <f>'Yr 2 Income Statement'!D12*'Cash Receipts and Disbursements'!$B$7</f>
        <v>0</v>
      </c>
      <c r="E17" s="7">
        <f>'Yr 2 Income Statement'!E12*'Cash Receipts and Disbursements'!$B$7</f>
        <v>0</v>
      </c>
      <c r="F17" s="7">
        <f>'Yr 2 Income Statement'!F12*'Cash Receipts and Disbursements'!$B$7</f>
        <v>0</v>
      </c>
      <c r="G17" s="7">
        <f>'Yr 2 Income Statement'!G12*'Cash Receipts and Disbursements'!$B$7</f>
        <v>0</v>
      </c>
      <c r="H17" s="7">
        <f>'Yr 2 Income Statement'!H12*'Cash Receipts and Disbursements'!$B$7</f>
        <v>0</v>
      </c>
      <c r="I17" s="7">
        <f>'Yr 2 Income Statement'!I12*'Cash Receipts and Disbursements'!$B$7</f>
        <v>0</v>
      </c>
      <c r="J17" s="7">
        <f>'Yr 2 Income Statement'!J12*'Cash Receipts and Disbursements'!$B$7</f>
        <v>0</v>
      </c>
      <c r="K17" s="7">
        <f>'Yr 2 Income Statement'!K12*'Cash Receipts and Disbursements'!$B$7</f>
        <v>0</v>
      </c>
      <c r="L17" s="7">
        <f>'Yr 2 Income Statement'!L12*'Cash Receipts and Disbursements'!$B$7</f>
        <v>0</v>
      </c>
      <c r="M17" s="7">
        <f>'Yr 2 Income Statement'!M12*'Cash Receipts and Disbursements'!$B$7</f>
        <v>0</v>
      </c>
      <c r="N17" s="7">
        <f>'Yr 2 Income Statement'!N12*'Cash Receipts and Disbursements'!$B$7</f>
        <v>0</v>
      </c>
      <c r="O17" s="7">
        <f t="shared" si="1"/>
        <v>0</v>
      </c>
    </row>
    <row r="18" spans="1:15" ht="14.25" x14ac:dyDescent="0.35">
      <c r="A18" s="2"/>
      <c r="B18" s="23" t="s">
        <v>97</v>
      </c>
      <c r="C18" s="27">
        <f>('Income Statements'!N12*'Cash Receipts and Disbursements'!B8)+('Income Statements'!M12*'Cash Receipts and Disbursements'!B9)</f>
        <v>0</v>
      </c>
      <c r="D18" s="27">
        <f>('Income Statements'!N12*'Cash Receipts and Disbursements'!B9)+('Yr 2 Income Statement'!C13*'Cash Receipts and Disbursements'!B8)</f>
        <v>0</v>
      </c>
      <c r="E18" s="27">
        <f>('Yr 2 Income Statement'!D13*'Cash Receipts and Disbursements'!$B$8)+('Yr 2 Income Statement'!C13*'Cash Receipts and Disbursements'!$B$9)</f>
        <v>0</v>
      </c>
      <c r="F18" s="27">
        <f>('Yr 2 Income Statement'!E13*'Cash Receipts and Disbursements'!$B$8)+('Yr 2 Income Statement'!D13*'Cash Receipts and Disbursements'!$B$9)</f>
        <v>0</v>
      </c>
      <c r="G18" s="27">
        <f>('Yr 2 Income Statement'!F13*'Cash Receipts and Disbursements'!$B$8)+('Yr 2 Income Statement'!E13*'Cash Receipts and Disbursements'!$B$9)</f>
        <v>0</v>
      </c>
      <c r="H18" s="27">
        <f>('Yr 2 Income Statement'!G13*'Cash Receipts and Disbursements'!$B$8)+('Yr 2 Income Statement'!F13*'Cash Receipts and Disbursements'!$B$9)</f>
        <v>0</v>
      </c>
      <c r="I18" s="27">
        <f>('Yr 2 Income Statement'!H13*'Cash Receipts and Disbursements'!$B$8)+('Yr 2 Income Statement'!G13*'Cash Receipts and Disbursements'!$B$9)</f>
        <v>0</v>
      </c>
      <c r="J18" s="27">
        <f>('Yr 2 Income Statement'!I13*'Cash Receipts and Disbursements'!$B$8)+('Yr 2 Income Statement'!H13*'Cash Receipts and Disbursements'!$B$9)</f>
        <v>0</v>
      </c>
      <c r="K18" s="27">
        <f>('Yr 2 Income Statement'!J13*'Cash Receipts and Disbursements'!$B$8)+('Yr 2 Income Statement'!I13*'Cash Receipts and Disbursements'!$B$9)</f>
        <v>0</v>
      </c>
      <c r="L18" s="27">
        <f>('Yr 2 Income Statement'!K13*'Cash Receipts and Disbursements'!$B$8)+('Yr 2 Income Statement'!J13*'Cash Receipts and Disbursements'!$B$9)</f>
        <v>0</v>
      </c>
      <c r="M18" s="27">
        <f>('Yr 2 Income Statement'!L13*'Cash Receipts and Disbursements'!$B$8)+('Yr 2 Income Statement'!K13*'Cash Receipts and Disbursements'!$B$9)</f>
        <v>0</v>
      </c>
      <c r="N18" s="27">
        <f>('Yr 2 Income Statement'!M13*'Cash Receipts and Disbursements'!$B$8)+('Yr 2 Income Statement'!L13*'Cash Receipts and Disbursements'!$B$9)</f>
        <v>0</v>
      </c>
      <c r="O18" s="27">
        <f>SUM(C18:N18)</f>
        <v>0</v>
      </c>
    </row>
    <row r="19" spans="1:15" x14ac:dyDescent="0.2">
      <c r="A19" s="1" t="s">
        <v>99</v>
      </c>
      <c r="C19" s="7">
        <f t="shared" ref="C19:N19" si="2">SUM(C11:C18)</f>
        <v>0</v>
      </c>
      <c r="D19" s="7">
        <f t="shared" si="2"/>
        <v>0</v>
      </c>
      <c r="E19" s="7">
        <f t="shared" si="2"/>
        <v>0</v>
      </c>
      <c r="F19" s="7">
        <f t="shared" si="2"/>
        <v>0</v>
      </c>
      <c r="G19" s="7">
        <f t="shared" si="2"/>
        <v>0</v>
      </c>
      <c r="H19" s="7">
        <f t="shared" si="2"/>
        <v>0</v>
      </c>
      <c r="I19" s="7">
        <f t="shared" si="2"/>
        <v>0</v>
      </c>
      <c r="J19" s="7">
        <f t="shared" si="2"/>
        <v>0</v>
      </c>
      <c r="K19" s="7">
        <f t="shared" si="2"/>
        <v>0</v>
      </c>
      <c r="L19" s="7">
        <f t="shared" si="2"/>
        <v>0</v>
      </c>
      <c r="M19" s="7">
        <f t="shared" si="2"/>
        <v>0</v>
      </c>
      <c r="N19" s="7">
        <f t="shared" si="2"/>
        <v>0</v>
      </c>
      <c r="O19" s="7">
        <f>SUM(C19:N19)</f>
        <v>0</v>
      </c>
    </row>
    <row r="20" spans="1:15" x14ac:dyDescent="0.2">
      <c r="A20" s="2"/>
      <c r="C20" s="7"/>
      <c r="D20" s="7"/>
      <c r="E20" s="7"/>
      <c r="F20" s="7"/>
      <c r="G20" s="7"/>
      <c r="H20" s="7"/>
      <c r="I20" s="7"/>
      <c r="J20" s="7"/>
      <c r="K20" s="7"/>
      <c r="L20" s="7"/>
      <c r="M20" s="7"/>
      <c r="N20" s="7"/>
      <c r="O20" s="7"/>
    </row>
    <row r="21" spans="1:15" x14ac:dyDescent="0.2">
      <c r="A21" s="2"/>
      <c r="C21" s="7"/>
      <c r="D21" s="7"/>
      <c r="E21" s="7"/>
      <c r="F21" s="7"/>
      <c r="G21" s="7"/>
      <c r="H21" s="7"/>
      <c r="I21" s="7"/>
      <c r="J21" s="7"/>
      <c r="K21" s="7"/>
      <c r="L21" s="7"/>
      <c r="M21" s="7"/>
      <c r="N21" s="7"/>
      <c r="O21" s="7"/>
    </row>
    <row r="22" spans="1:15" x14ac:dyDescent="0.2">
      <c r="A22" s="1" t="s">
        <v>100</v>
      </c>
      <c r="C22" s="7"/>
      <c r="D22" s="7"/>
      <c r="E22" s="7"/>
      <c r="F22" s="7"/>
      <c r="G22" s="7"/>
      <c r="H22" s="7"/>
      <c r="I22" s="7"/>
      <c r="J22" s="7"/>
      <c r="K22" s="7"/>
      <c r="L22" s="7"/>
      <c r="M22" s="7"/>
      <c r="N22" s="7"/>
      <c r="O22" s="7"/>
    </row>
    <row r="23" spans="1:15" x14ac:dyDescent="0.2">
      <c r="B23" s="2" t="s">
        <v>227</v>
      </c>
      <c r="C23" s="6">
        <v>0</v>
      </c>
      <c r="D23" s="6">
        <v>0</v>
      </c>
      <c r="E23" s="6">
        <v>0</v>
      </c>
      <c r="F23" s="6">
        <v>0</v>
      </c>
      <c r="G23" s="6">
        <v>0</v>
      </c>
      <c r="H23" s="6">
        <v>0</v>
      </c>
      <c r="I23" s="6">
        <v>0</v>
      </c>
      <c r="J23" s="6">
        <v>0</v>
      </c>
      <c r="K23" s="6">
        <v>0</v>
      </c>
      <c r="L23" s="6">
        <v>0</v>
      </c>
      <c r="M23" s="6">
        <v>0</v>
      </c>
      <c r="N23" s="6">
        <f>'Cash Flow Statements'!$Q$20</f>
        <v>0</v>
      </c>
      <c r="O23" s="7">
        <f>SUM(C23:N23)</f>
        <v>0</v>
      </c>
    </row>
    <row r="24" spans="1:15" x14ac:dyDescent="0.2">
      <c r="A24" s="2"/>
      <c r="B24" s="42" t="s">
        <v>73</v>
      </c>
      <c r="C24" s="7"/>
      <c r="D24" s="7"/>
      <c r="E24" s="7"/>
      <c r="F24" s="7"/>
      <c r="G24" s="7"/>
      <c r="H24" s="7"/>
      <c r="I24" s="7"/>
      <c r="J24" s="7"/>
      <c r="K24" s="7"/>
      <c r="L24" s="7"/>
      <c r="M24" s="7"/>
      <c r="N24" s="7"/>
      <c r="O24" s="7"/>
    </row>
    <row r="25" spans="1:15" x14ac:dyDescent="0.2">
      <c r="A25" s="2"/>
      <c r="B25" s="2" t="str">
        <f>B12</f>
        <v>Product / Service 1</v>
      </c>
      <c r="C25" s="7">
        <f>'Yr 2 Income Statement'!C16</f>
        <v>0</v>
      </c>
      <c r="D25" s="7">
        <f>'Yr 2 Income Statement'!D16</f>
        <v>0</v>
      </c>
      <c r="E25" s="7">
        <f>'Yr 2 Income Statement'!E16</f>
        <v>0</v>
      </c>
      <c r="F25" s="7">
        <f>'Yr 2 Income Statement'!F16</f>
        <v>0</v>
      </c>
      <c r="G25" s="7">
        <f>'Yr 2 Income Statement'!G16</f>
        <v>0</v>
      </c>
      <c r="H25" s="7">
        <f>'Yr 2 Income Statement'!H16</f>
        <v>0</v>
      </c>
      <c r="I25" s="7">
        <f>'Yr 2 Income Statement'!I16</f>
        <v>0</v>
      </c>
      <c r="J25" s="7">
        <f>'Yr 2 Income Statement'!J16</f>
        <v>0</v>
      </c>
      <c r="K25" s="7">
        <f>'Yr 2 Income Statement'!K16</f>
        <v>0</v>
      </c>
      <c r="L25" s="7">
        <f>'Yr 2 Income Statement'!L16</f>
        <v>0</v>
      </c>
      <c r="M25" s="7">
        <f>'Yr 2 Income Statement'!M16</f>
        <v>0</v>
      </c>
      <c r="N25" s="7">
        <f>'Yr 2 Income Statement'!N16</f>
        <v>0</v>
      </c>
      <c r="O25" s="7">
        <f>SUM(C25:N25)</f>
        <v>0</v>
      </c>
    </row>
    <row r="26" spans="1:15" x14ac:dyDescent="0.2">
      <c r="A26" s="2"/>
      <c r="B26" s="2" t="str">
        <f t="shared" ref="B26:B30" si="3">B13</f>
        <v>Product / Service 2</v>
      </c>
      <c r="C26" s="7">
        <f>'Yr 2 Income Statement'!C17</f>
        <v>0</v>
      </c>
      <c r="D26" s="7">
        <f>'Yr 2 Income Statement'!D17</f>
        <v>0</v>
      </c>
      <c r="E26" s="7">
        <f>'Yr 2 Income Statement'!E17</f>
        <v>0</v>
      </c>
      <c r="F26" s="7">
        <f>'Yr 2 Income Statement'!F17</f>
        <v>0</v>
      </c>
      <c r="G26" s="7">
        <f>'Yr 2 Income Statement'!G17</f>
        <v>0</v>
      </c>
      <c r="H26" s="7">
        <f>'Yr 2 Income Statement'!H17</f>
        <v>0</v>
      </c>
      <c r="I26" s="7">
        <f>'Yr 2 Income Statement'!I17</f>
        <v>0</v>
      </c>
      <c r="J26" s="7">
        <f>'Yr 2 Income Statement'!J17</f>
        <v>0</v>
      </c>
      <c r="K26" s="7">
        <f>'Yr 2 Income Statement'!K17</f>
        <v>0</v>
      </c>
      <c r="L26" s="7">
        <f>'Yr 2 Income Statement'!L17</f>
        <v>0</v>
      </c>
      <c r="M26" s="7">
        <f>'Yr 2 Income Statement'!M17</f>
        <v>0</v>
      </c>
      <c r="N26" s="7">
        <f>'Yr 2 Income Statement'!N17</f>
        <v>0</v>
      </c>
      <c r="O26" s="7">
        <f t="shared" ref="O26:O30" si="4">SUM(C26:N26)</f>
        <v>0</v>
      </c>
    </row>
    <row r="27" spans="1:15" x14ac:dyDescent="0.2">
      <c r="A27" s="2"/>
      <c r="B27" s="2" t="str">
        <f t="shared" si="3"/>
        <v>Product / Service 3</v>
      </c>
      <c r="C27" s="7">
        <f>'Yr 2 Income Statement'!C18</f>
        <v>0</v>
      </c>
      <c r="D27" s="7">
        <f>'Yr 2 Income Statement'!D18</f>
        <v>0</v>
      </c>
      <c r="E27" s="7">
        <f>'Yr 2 Income Statement'!E18</f>
        <v>0</v>
      </c>
      <c r="F27" s="7">
        <f>'Yr 2 Income Statement'!F18</f>
        <v>0</v>
      </c>
      <c r="G27" s="7">
        <f>'Yr 2 Income Statement'!G18</f>
        <v>0</v>
      </c>
      <c r="H27" s="7">
        <f>'Yr 2 Income Statement'!H18</f>
        <v>0</v>
      </c>
      <c r="I27" s="7">
        <f>'Yr 2 Income Statement'!I18</f>
        <v>0</v>
      </c>
      <c r="J27" s="7">
        <f>'Yr 2 Income Statement'!J18</f>
        <v>0</v>
      </c>
      <c r="K27" s="7">
        <f>'Yr 2 Income Statement'!K18</f>
        <v>0</v>
      </c>
      <c r="L27" s="7">
        <f>'Yr 2 Income Statement'!L18</f>
        <v>0</v>
      </c>
      <c r="M27" s="7">
        <f>'Yr 2 Income Statement'!M18</f>
        <v>0</v>
      </c>
      <c r="N27" s="7">
        <f>'Yr 2 Income Statement'!N18</f>
        <v>0</v>
      </c>
      <c r="O27" s="7">
        <f t="shared" si="4"/>
        <v>0</v>
      </c>
    </row>
    <row r="28" spans="1:15" x14ac:dyDescent="0.2">
      <c r="A28" s="2"/>
      <c r="B28" s="2" t="str">
        <f t="shared" si="3"/>
        <v>Product / Service 4</v>
      </c>
      <c r="C28" s="7">
        <f>'Yr 2 Income Statement'!C19</f>
        <v>0</v>
      </c>
      <c r="D28" s="7">
        <f>'Yr 2 Income Statement'!D19</f>
        <v>0</v>
      </c>
      <c r="E28" s="7">
        <f>'Yr 2 Income Statement'!E19</f>
        <v>0</v>
      </c>
      <c r="F28" s="7">
        <f>'Yr 2 Income Statement'!F19</f>
        <v>0</v>
      </c>
      <c r="G28" s="7">
        <f>'Yr 2 Income Statement'!G19</f>
        <v>0</v>
      </c>
      <c r="H28" s="7">
        <f>'Yr 2 Income Statement'!H19</f>
        <v>0</v>
      </c>
      <c r="I28" s="7">
        <f>'Yr 2 Income Statement'!I19</f>
        <v>0</v>
      </c>
      <c r="J28" s="7">
        <f>'Yr 2 Income Statement'!J19</f>
        <v>0</v>
      </c>
      <c r="K28" s="7">
        <f>'Yr 2 Income Statement'!K19</f>
        <v>0</v>
      </c>
      <c r="L28" s="7">
        <f>'Yr 2 Income Statement'!L19</f>
        <v>0</v>
      </c>
      <c r="M28" s="7">
        <f>'Yr 2 Income Statement'!M19</f>
        <v>0</v>
      </c>
      <c r="N28" s="7">
        <f>'Yr 2 Income Statement'!N19</f>
        <v>0</v>
      </c>
      <c r="O28" s="7">
        <f t="shared" si="4"/>
        <v>0</v>
      </c>
    </row>
    <row r="29" spans="1:15" x14ac:dyDescent="0.2">
      <c r="A29" s="2"/>
      <c r="B29" s="2" t="str">
        <f t="shared" si="3"/>
        <v>Product / Service 5</v>
      </c>
      <c r="C29" s="7">
        <f>'Yr 2 Income Statement'!C20</f>
        <v>0</v>
      </c>
      <c r="D29" s="7">
        <f>'Yr 2 Income Statement'!D20</f>
        <v>0</v>
      </c>
      <c r="E29" s="7">
        <f>'Yr 2 Income Statement'!E20</f>
        <v>0</v>
      </c>
      <c r="F29" s="7">
        <f>'Yr 2 Income Statement'!F20</f>
        <v>0</v>
      </c>
      <c r="G29" s="7">
        <f>'Yr 2 Income Statement'!G20</f>
        <v>0</v>
      </c>
      <c r="H29" s="7">
        <f>'Yr 2 Income Statement'!H20</f>
        <v>0</v>
      </c>
      <c r="I29" s="7">
        <f>'Yr 2 Income Statement'!I20</f>
        <v>0</v>
      </c>
      <c r="J29" s="7">
        <f>'Yr 2 Income Statement'!J20</f>
        <v>0</v>
      </c>
      <c r="K29" s="7">
        <f>'Yr 2 Income Statement'!K20</f>
        <v>0</v>
      </c>
      <c r="L29" s="7">
        <f>'Yr 2 Income Statement'!L20</f>
        <v>0</v>
      </c>
      <c r="M29" s="7">
        <f>'Yr 2 Income Statement'!M20</f>
        <v>0</v>
      </c>
      <c r="N29" s="7">
        <f>'Yr 2 Income Statement'!N20</f>
        <v>0</v>
      </c>
      <c r="O29" s="7">
        <f t="shared" si="4"/>
        <v>0</v>
      </c>
    </row>
    <row r="30" spans="1:15" x14ac:dyDescent="0.2">
      <c r="A30" s="2"/>
      <c r="B30" s="2" t="str">
        <f t="shared" si="3"/>
        <v>Product / Service 6</v>
      </c>
      <c r="C30" s="7">
        <f>'Yr 2 Income Statement'!C21</f>
        <v>0</v>
      </c>
      <c r="D30" s="7">
        <f>'Yr 2 Income Statement'!D21</f>
        <v>0</v>
      </c>
      <c r="E30" s="7">
        <f>'Yr 2 Income Statement'!E21</f>
        <v>0</v>
      </c>
      <c r="F30" s="7">
        <f>'Yr 2 Income Statement'!F21</f>
        <v>0</v>
      </c>
      <c r="G30" s="7">
        <f>'Yr 2 Income Statement'!G21</f>
        <v>0</v>
      </c>
      <c r="H30" s="7">
        <f>'Yr 2 Income Statement'!H21</f>
        <v>0</v>
      </c>
      <c r="I30" s="7">
        <f>'Yr 2 Income Statement'!I21</f>
        <v>0</v>
      </c>
      <c r="J30" s="7">
        <f>'Yr 2 Income Statement'!J21</f>
        <v>0</v>
      </c>
      <c r="K30" s="7">
        <f>'Yr 2 Income Statement'!K21</f>
        <v>0</v>
      </c>
      <c r="L30" s="7">
        <f>'Yr 2 Income Statement'!L21</f>
        <v>0</v>
      </c>
      <c r="M30" s="7">
        <f>'Yr 2 Income Statement'!M21</f>
        <v>0</v>
      </c>
      <c r="N30" s="7">
        <f>'Yr 2 Income Statement'!N21</f>
        <v>0</v>
      </c>
      <c r="O30" s="7">
        <f t="shared" si="4"/>
        <v>0</v>
      </c>
    </row>
    <row r="31" spans="1:15" x14ac:dyDescent="0.2">
      <c r="A31" s="2"/>
      <c r="B31" s="2" t="s">
        <v>0</v>
      </c>
      <c r="C31" s="7">
        <f>'Yr 2 Income Statement'!C31</f>
        <v>0</v>
      </c>
      <c r="D31" s="7">
        <f>+C31</f>
        <v>0</v>
      </c>
      <c r="E31" s="7">
        <f t="shared" ref="E31:N31" si="5">+D31</f>
        <v>0</v>
      </c>
      <c r="F31" s="7">
        <f t="shared" si="5"/>
        <v>0</v>
      </c>
      <c r="G31" s="7">
        <f t="shared" si="5"/>
        <v>0</v>
      </c>
      <c r="H31" s="7">
        <f t="shared" si="5"/>
        <v>0</v>
      </c>
      <c r="I31" s="7">
        <f t="shared" si="5"/>
        <v>0</v>
      </c>
      <c r="J31" s="7">
        <f t="shared" si="5"/>
        <v>0</v>
      </c>
      <c r="K31" s="7">
        <f t="shared" si="5"/>
        <v>0</v>
      </c>
      <c r="L31" s="7">
        <f t="shared" si="5"/>
        <v>0</v>
      </c>
      <c r="M31" s="7">
        <f t="shared" si="5"/>
        <v>0</v>
      </c>
      <c r="N31" s="7">
        <f t="shared" si="5"/>
        <v>0</v>
      </c>
      <c r="O31" s="7">
        <f t="shared" ref="O31:O35" si="6">SUM(C31:N31)</f>
        <v>0</v>
      </c>
    </row>
    <row r="32" spans="1:15" x14ac:dyDescent="0.2">
      <c r="A32" s="2"/>
      <c r="B32" s="2" t="s">
        <v>20</v>
      </c>
      <c r="C32" s="7">
        <f>'Yr 2 Income Statement'!C42-'Yr 2 Income Statement'!C41-'Yr 2 Income Statement'!C40</f>
        <v>0</v>
      </c>
      <c r="D32" s="7">
        <f>'Yr 2 Income Statement'!D42-'Yr 2 Income Statement'!D41-'Yr 2 Income Statement'!D40</f>
        <v>0</v>
      </c>
      <c r="E32" s="7">
        <f>'Yr 2 Income Statement'!E42-'Yr 2 Income Statement'!E41-'Yr 2 Income Statement'!E40</f>
        <v>0</v>
      </c>
      <c r="F32" s="7">
        <f>'Yr 2 Income Statement'!F42-'Yr 2 Income Statement'!F41-'Yr 2 Income Statement'!F40</f>
        <v>0</v>
      </c>
      <c r="G32" s="7">
        <f>'Yr 2 Income Statement'!G42-'Yr 2 Income Statement'!G41-'Yr 2 Income Statement'!G40</f>
        <v>0</v>
      </c>
      <c r="H32" s="7">
        <f>'Yr 2 Income Statement'!H42-'Yr 2 Income Statement'!H41-'Yr 2 Income Statement'!H40</f>
        <v>0</v>
      </c>
      <c r="I32" s="7">
        <f>'Yr 2 Income Statement'!I42-'Yr 2 Income Statement'!I41-'Yr 2 Income Statement'!I40</f>
        <v>0</v>
      </c>
      <c r="J32" s="7">
        <f>'Yr 2 Income Statement'!J42-'Yr 2 Income Statement'!J41-'Yr 2 Income Statement'!J40</f>
        <v>0</v>
      </c>
      <c r="K32" s="7">
        <f>'Yr 2 Income Statement'!K42-'Yr 2 Income Statement'!K41-'Yr 2 Income Statement'!K40</f>
        <v>0</v>
      </c>
      <c r="L32" s="7">
        <f>'Yr 2 Income Statement'!L42-'Yr 2 Income Statement'!L41-'Yr 2 Income Statement'!L40</f>
        <v>0</v>
      </c>
      <c r="M32" s="7">
        <f>'Yr 2 Income Statement'!M42-'Yr 2 Income Statement'!M41-'Yr 2 Income Statement'!M40</f>
        <v>0</v>
      </c>
      <c r="N32" s="7">
        <f>'Yr 2 Income Statement'!N42-'Yr 2 Income Statement'!N41-'Yr 2 Income Statement'!N40</f>
        <v>0</v>
      </c>
      <c r="O32" s="7">
        <f t="shared" si="6"/>
        <v>0</v>
      </c>
    </row>
    <row r="33" spans="1:15" x14ac:dyDescent="0.2">
      <c r="A33" s="2"/>
      <c r="B33" s="2" t="s">
        <v>254</v>
      </c>
      <c r="C33" s="7">
        <f>'Yr 2 Income Statement'!C50</f>
        <v>0</v>
      </c>
      <c r="D33" s="7">
        <f>'Yr 2 Income Statement'!D50</f>
        <v>0</v>
      </c>
      <c r="E33" s="7">
        <f>'Yr 2 Income Statement'!E50</f>
        <v>0</v>
      </c>
      <c r="F33" s="7">
        <f>'Yr 2 Income Statement'!F50</f>
        <v>0</v>
      </c>
      <c r="G33" s="7">
        <f>'Yr 2 Income Statement'!G50</f>
        <v>0</v>
      </c>
      <c r="H33" s="7">
        <f>'Yr 2 Income Statement'!H50</f>
        <v>0</v>
      </c>
      <c r="I33" s="7">
        <f>'Yr 2 Income Statement'!I50</f>
        <v>0</v>
      </c>
      <c r="J33" s="7">
        <f>'Yr 2 Income Statement'!J50</f>
        <v>0</v>
      </c>
      <c r="K33" s="7">
        <f>'Yr 2 Income Statement'!K50</f>
        <v>0</v>
      </c>
      <c r="L33" s="7">
        <f>'Yr 2 Income Statement'!L50</f>
        <v>0</v>
      </c>
      <c r="M33" s="7">
        <f>'Yr 2 Income Statement'!M50</f>
        <v>0</v>
      </c>
      <c r="N33" s="7">
        <f>'Yr 2 Income Statement'!N50</f>
        <v>0</v>
      </c>
      <c r="O33" s="7">
        <f t="shared" si="6"/>
        <v>0</v>
      </c>
    </row>
    <row r="34" spans="1:15" x14ac:dyDescent="0.2">
      <c r="A34" s="2"/>
      <c r="B34" s="2" t="s">
        <v>101</v>
      </c>
      <c r="C34" s="7">
        <f>+Expenses!B47</f>
        <v>0</v>
      </c>
      <c r="D34" s="7">
        <f>C34</f>
        <v>0</v>
      </c>
      <c r="E34" s="7">
        <f t="shared" ref="E34:N34" si="7">D34</f>
        <v>0</v>
      </c>
      <c r="F34" s="7">
        <f t="shared" si="7"/>
        <v>0</v>
      </c>
      <c r="G34" s="7">
        <f t="shared" si="7"/>
        <v>0</v>
      </c>
      <c r="H34" s="7">
        <f t="shared" si="7"/>
        <v>0</v>
      </c>
      <c r="I34" s="7">
        <f t="shared" si="7"/>
        <v>0</v>
      </c>
      <c r="J34" s="7">
        <f t="shared" si="7"/>
        <v>0</v>
      </c>
      <c r="K34" s="7">
        <f t="shared" si="7"/>
        <v>0</v>
      </c>
      <c r="L34" s="7">
        <f t="shared" si="7"/>
        <v>0</v>
      </c>
      <c r="M34" s="7">
        <f t="shared" si="7"/>
        <v>0</v>
      </c>
      <c r="N34" s="7">
        <f t="shared" si="7"/>
        <v>0</v>
      </c>
      <c r="O34" s="7">
        <f t="shared" si="6"/>
        <v>0</v>
      </c>
    </row>
    <row r="35" spans="1:15" x14ac:dyDescent="0.2">
      <c r="A35" s="1" t="s">
        <v>102</v>
      </c>
      <c r="C35" s="7">
        <f t="shared" ref="C35:N35" si="8">SUM(C23:C34)</f>
        <v>0</v>
      </c>
      <c r="D35" s="7">
        <f t="shared" si="8"/>
        <v>0</v>
      </c>
      <c r="E35" s="7">
        <f t="shared" si="8"/>
        <v>0</v>
      </c>
      <c r="F35" s="7">
        <f t="shared" si="8"/>
        <v>0</v>
      </c>
      <c r="G35" s="7">
        <f t="shared" si="8"/>
        <v>0</v>
      </c>
      <c r="H35" s="7">
        <f t="shared" si="8"/>
        <v>0</v>
      </c>
      <c r="I35" s="7">
        <f t="shared" si="8"/>
        <v>0</v>
      </c>
      <c r="J35" s="7">
        <f t="shared" si="8"/>
        <v>0</v>
      </c>
      <c r="K35" s="7">
        <f t="shared" si="8"/>
        <v>0</v>
      </c>
      <c r="L35" s="7">
        <f t="shared" si="8"/>
        <v>0</v>
      </c>
      <c r="M35" s="7">
        <f t="shared" si="8"/>
        <v>0</v>
      </c>
      <c r="N35" s="7">
        <f t="shared" si="8"/>
        <v>0</v>
      </c>
      <c r="O35" s="7">
        <f t="shared" si="6"/>
        <v>0</v>
      </c>
    </row>
    <row r="36" spans="1:15" x14ac:dyDescent="0.2">
      <c r="A36" s="2"/>
      <c r="C36" s="7"/>
      <c r="D36" s="7"/>
      <c r="E36" s="7"/>
      <c r="F36" s="7"/>
      <c r="G36" s="7"/>
      <c r="H36" s="7"/>
      <c r="I36" s="7"/>
      <c r="J36" s="7"/>
      <c r="K36" s="7"/>
      <c r="L36" s="7"/>
      <c r="M36" s="7"/>
      <c r="N36" s="7"/>
      <c r="O36" s="7"/>
    </row>
    <row r="37" spans="1:15" hidden="1" x14ac:dyDescent="0.2">
      <c r="A37" s="2"/>
      <c r="C37" s="7"/>
      <c r="D37" s="7"/>
      <c r="E37" s="7"/>
      <c r="F37" s="7"/>
      <c r="G37" s="7"/>
      <c r="H37" s="7"/>
      <c r="I37" s="7"/>
      <c r="J37" s="7"/>
      <c r="K37" s="7"/>
      <c r="L37" s="7"/>
      <c r="M37" s="7"/>
      <c r="N37" s="7"/>
      <c r="O37" s="7"/>
    </row>
    <row r="38" spans="1:15" hidden="1" x14ac:dyDescent="0.2">
      <c r="A38" s="1" t="s">
        <v>141</v>
      </c>
      <c r="C38" s="56">
        <f t="shared" ref="C38:N38" si="9">C7+C19-C35</f>
        <v>0</v>
      </c>
      <c r="D38" s="56">
        <f t="shared" si="9"/>
        <v>0</v>
      </c>
      <c r="E38" s="56">
        <f t="shared" si="9"/>
        <v>0</v>
      </c>
      <c r="F38" s="56">
        <f t="shared" si="9"/>
        <v>0</v>
      </c>
      <c r="G38" s="56">
        <f t="shared" si="9"/>
        <v>0</v>
      </c>
      <c r="H38" s="56">
        <f t="shared" si="9"/>
        <v>0</v>
      </c>
      <c r="I38" s="56">
        <f t="shared" si="9"/>
        <v>0</v>
      </c>
      <c r="J38" s="56">
        <f t="shared" si="9"/>
        <v>0</v>
      </c>
      <c r="K38" s="56">
        <f t="shared" si="9"/>
        <v>0</v>
      </c>
      <c r="L38" s="56">
        <f t="shared" si="9"/>
        <v>0</v>
      </c>
      <c r="M38" s="56">
        <f t="shared" si="9"/>
        <v>0</v>
      </c>
      <c r="N38" s="56">
        <f t="shared" si="9"/>
        <v>0</v>
      </c>
      <c r="O38" s="7"/>
    </row>
    <row r="39" spans="1:15" hidden="1" x14ac:dyDescent="0.2">
      <c r="A39" s="2"/>
      <c r="C39" s="7"/>
      <c r="D39" s="7"/>
      <c r="E39" s="7"/>
      <c r="F39" s="7"/>
      <c r="G39" s="7"/>
      <c r="H39" s="7"/>
      <c r="I39" s="7"/>
      <c r="J39" s="7"/>
      <c r="K39" s="7"/>
      <c r="L39" s="7"/>
      <c r="M39" s="7"/>
      <c r="N39" s="7"/>
      <c r="O39" s="7"/>
    </row>
    <row r="40" spans="1:15" hidden="1" x14ac:dyDescent="0.2">
      <c r="A40" s="2"/>
      <c r="C40" s="7"/>
      <c r="D40" s="7"/>
      <c r="E40" s="7"/>
      <c r="F40" s="7"/>
      <c r="G40" s="7"/>
      <c r="H40" s="7"/>
      <c r="I40" s="7"/>
      <c r="J40" s="7"/>
      <c r="K40" s="7"/>
      <c r="L40" s="7"/>
      <c r="M40" s="7"/>
      <c r="N40" s="7"/>
      <c r="O40" s="7"/>
    </row>
    <row r="41" spans="1:15" hidden="1" x14ac:dyDescent="0.2">
      <c r="C41" s="7"/>
      <c r="D41" s="7"/>
      <c r="E41" s="7"/>
      <c r="F41" s="7"/>
      <c r="G41" s="7"/>
      <c r="H41" s="7"/>
      <c r="I41" s="7"/>
      <c r="J41" s="7"/>
      <c r="K41" s="7"/>
      <c r="L41" s="7"/>
      <c r="M41" s="7"/>
      <c r="N41" s="7"/>
      <c r="O41" s="7"/>
    </row>
    <row r="42" spans="1:15" hidden="1" x14ac:dyDescent="0.2">
      <c r="A42" s="2"/>
    </row>
    <row r="43" spans="1:15" ht="12.75" thickBot="1" x14ac:dyDescent="0.25">
      <c r="A43" s="1" t="s">
        <v>271</v>
      </c>
      <c r="C43" s="55">
        <f>C38</f>
        <v>0</v>
      </c>
      <c r="D43" s="55">
        <f t="shared" ref="D43:N43" si="10">D38</f>
        <v>0</v>
      </c>
      <c r="E43" s="55">
        <f t="shared" si="10"/>
        <v>0</v>
      </c>
      <c r="F43" s="55">
        <f t="shared" si="10"/>
        <v>0</v>
      </c>
      <c r="G43" s="55">
        <f t="shared" si="10"/>
        <v>0</v>
      </c>
      <c r="H43" s="55">
        <f t="shared" si="10"/>
        <v>0</v>
      </c>
      <c r="I43" s="55">
        <f t="shared" si="10"/>
        <v>0</v>
      </c>
      <c r="J43" s="55">
        <f t="shared" si="10"/>
        <v>0</v>
      </c>
      <c r="K43" s="55">
        <f t="shared" si="10"/>
        <v>0</v>
      </c>
      <c r="L43" s="55">
        <f t="shared" si="10"/>
        <v>0</v>
      </c>
      <c r="M43" s="55">
        <f t="shared" si="10"/>
        <v>0</v>
      </c>
      <c r="N43" s="55">
        <f t="shared" si="10"/>
        <v>0</v>
      </c>
    </row>
    <row r="44" spans="1:15" ht="12.75" thickTop="1" x14ac:dyDescent="0.2">
      <c r="A44" s="2"/>
    </row>
    <row r="45" spans="1:15" x14ac:dyDescent="0.2">
      <c r="A45" s="2"/>
    </row>
    <row r="46" spans="1:15" x14ac:dyDescent="0.2">
      <c r="A46" s="2"/>
    </row>
    <row r="47" spans="1:15" x14ac:dyDescent="0.2">
      <c r="A47" s="2"/>
    </row>
    <row r="48" spans="1:15"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hidden="1" x14ac:dyDescent="0.2">
      <c r="A64" s="2"/>
    </row>
    <row r="65" spans="1:1" hidden="1" x14ac:dyDescent="0.2">
      <c r="A65" s="2"/>
    </row>
    <row r="66" spans="1:1" hidden="1" x14ac:dyDescent="0.2">
      <c r="A66" s="2"/>
    </row>
    <row r="67" spans="1:1" hidden="1" x14ac:dyDescent="0.2">
      <c r="A67" s="2"/>
    </row>
    <row r="68" spans="1:1" hidden="1" x14ac:dyDescent="0.2">
      <c r="A68" s="2"/>
    </row>
    <row r="69" spans="1:1" hidden="1" x14ac:dyDescent="0.2"/>
    <row r="70" spans="1:1" hidden="1" x14ac:dyDescent="0.2"/>
    <row r="71" spans="1:1" hidden="1" x14ac:dyDescent="0.2"/>
    <row r="72" spans="1:1" hidden="1" x14ac:dyDescent="0.2"/>
    <row r="73" spans="1:1" hidden="1" x14ac:dyDescent="0.2"/>
    <row r="74" spans="1:1" hidden="1" x14ac:dyDescent="0.2"/>
    <row r="75" spans="1:1" hidden="1" x14ac:dyDescent="0.2"/>
    <row r="76" spans="1:1" hidden="1" x14ac:dyDescent="0.2"/>
    <row r="77" spans="1:1" hidden="1" x14ac:dyDescent="0.2"/>
    <row r="78" spans="1:1" hidden="1" x14ac:dyDescent="0.2"/>
    <row r="79" spans="1:1" hidden="1" x14ac:dyDescent="0.2"/>
    <row r="80" spans="1:1"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sheetData>
  <phoneticPr fontId="0" type="noConversion"/>
  <pageMargins left="0.75" right="0.75" top="1" bottom="1" header="0.5" footer="0.5"/>
  <pageSetup scale="75" orientation="landscape"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6"/>
  <sheetViews>
    <sheetView workbookViewId="0">
      <selection activeCell="F34" sqref="F34"/>
    </sheetView>
  </sheetViews>
  <sheetFormatPr defaultColWidth="8.85546875" defaultRowHeight="12" x14ac:dyDescent="0.2"/>
  <cols>
    <col min="1" max="1" width="2.7109375" style="2" customWidth="1"/>
    <col min="2" max="2" width="27.85546875" style="2" customWidth="1"/>
    <col min="3" max="3" width="6.7109375" style="2" customWidth="1"/>
    <col min="4" max="4" width="20.42578125" style="2" customWidth="1"/>
    <col min="5" max="5" width="9.7109375" style="2" customWidth="1"/>
    <col min="6" max="6" width="21" style="2" customWidth="1"/>
    <col min="7" max="7" width="12.7109375" style="2" customWidth="1"/>
    <col min="8" max="16384" width="8.85546875" style="2"/>
  </cols>
  <sheetData>
    <row r="1" spans="1:7" x14ac:dyDescent="0.2">
      <c r="A1" s="1" t="str">
        <f>Expenses!A1</f>
        <v>Name</v>
      </c>
    </row>
    <row r="2" spans="1:7" x14ac:dyDescent="0.2">
      <c r="G2" s="35"/>
    </row>
    <row r="3" spans="1:7" x14ac:dyDescent="0.2">
      <c r="A3" s="45" t="s">
        <v>180</v>
      </c>
      <c r="B3" s="37"/>
      <c r="C3" s="37"/>
      <c r="D3" s="37"/>
      <c r="E3" s="37"/>
      <c r="F3" s="37"/>
      <c r="G3" s="35"/>
    </row>
    <row r="4" spans="1:7" x14ac:dyDescent="0.2">
      <c r="A4" s="57"/>
      <c r="B4" s="57"/>
      <c r="C4" s="57"/>
      <c r="D4" s="48" t="s">
        <v>105</v>
      </c>
      <c r="E4" s="57"/>
      <c r="F4" s="48" t="s">
        <v>179</v>
      </c>
      <c r="G4" s="35"/>
    </row>
    <row r="5" spans="1:7" x14ac:dyDescent="0.2">
      <c r="A5" s="47" t="s">
        <v>118</v>
      </c>
      <c r="B5" s="57"/>
      <c r="C5" s="57"/>
      <c r="D5" s="57"/>
      <c r="E5" s="57"/>
      <c r="F5" s="57"/>
      <c r="G5" s="35"/>
    </row>
    <row r="6" spans="1:7" x14ac:dyDescent="0.2">
      <c r="D6" s="7"/>
      <c r="G6" s="35"/>
    </row>
    <row r="7" spans="1:7" x14ac:dyDescent="0.2">
      <c r="A7" s="50" t="s">
        <v>106</v>
      </c>
      <c r="B7" s="58"/>
      <c r="D7" s="7"/>
    </row>
    <row r="8" spans="1:7" x14ac:dyDescent="0.2">
      <c r="A8" s="50"/>
      <c r="B8" s="58" t="s">
        <v>107</v>
      </c>
      <c r="D8" s="67">
        <f>'Balance Sheets'!F8</f>
        <v>0</v>
      </c>
      <c r="F8" s="7">
        <f>'Yr 2 Cash Flow Statement'!N43</f>
        <v>0</v>
      </c>
    </row>
    <row r="9" spans="1:7" x14ac:dyDescent="0.2">
      <c r="A9" s="1"/>
      <c r="B9" s="23" t="s">
        <v>119</v>
      </c>
      <c r="D9" s="67">
        <f>'Balance Sheets'!F9</f>
        <v>0</v>
      </c>
      <c r="F9" s="7">
        <f>D9+'Yr 2 Income Statement'!O13-'Yr 2 Cash Flow Statement'!O19</f>
        <v>0</v>
      </c>
    </row>
    <row r="10" spans="1:7" x14ac:dyDescent="0.2">
      <c r="A10" s="1"/>
      <c r="B10" s="23" t="s">
        <v>108</v>
      </c>
      <c r="D10" s="67">
        <f>'Balance Sheets'!F10</f>
        <v>0</v>
      </c>
      <c r="F10" s="7">
        <f>'Yr 2 Balance Sheet'!D10</f>
        <v>0</v>
      </c>
    </row>
    <row r="11" spans="1:7" x14ac:dyDescent="0.2">
      <c r="A11" s="1"/>
      <c r="B11" s="23" t="s">
        <v>120</v>
      </c>
      <c r="D11" s="67">
        <f>'Balance Sheets'!F11</f>
        <v>0</v>
      </c>
      <c r="F11" s="7">
        <f>IF(D11='Current Balance Sheet'!B12,'Current Balance Sheet'!B12,D11-Expenses!H28)</f>
        <v>0</v>
      </c>
    </row>
    <row r="12" spans="1:7" ht="14.25" x14ac:dyDescent="0.35">
      <c r="A12" s="1"/>
      <c r="B12" s="23" t="s">
        <v>121</v>
      </c>
      <c r="D12" s="60">
        <f>'Balance Sheets'!F12</f>
        <v>0</v>
      </c>
      <c r="F12" s="27">
        <f>IF(D12='Current Balance Sheet'!B13,'Current Balance Sheet'!B13,D12-Expenses!H29)</f>
        <v>0</v>
      </c>
    </row>
    <row r="13" spans="1:7" x14ac:dyDescent="0.2">
      <c r="A13" s="1" t="s">
        <v>109</v>
      </c>
      <c r="B13" s="23"/>
      <c r="D13" s="25">
        <f>SUM(D8:D12)</f>
        <v>0</v>
      </c>
      <c r="F13" s="7">
        <f>SUM(F8:F12)</f>
        <v>0</v>
      </c>
    </row>
    <row r="14" spans="1:7" x14ac:dyDescent="0.2">
      <c r="A14" s="1"/>
      <c r="B14" s="23"/>
      <c r="D14" s="7"/>
      <c r="F14" s="7"/>
    </row>
    <row r="15" spans="1:7" x14ac:dyDescent="0.2">
      <c r="A15" s="1" t="s">
        <v>110</v>
      </c>
      <c r="B15" s="23"/>
      <c r="D15" s="7"/>
      <c r="F15" s="7"/>
    </row>
    <row r="16" spans="1:7" x14ac:dyDescent="0.2">
      <c r="A16" s="1"/>
      <c r="B16" s="23" t="s">
        <v>111</v>
      </c>
      <c r="D16" s="67">
        <f>'Balance Sheets'!F16</f>
        <v>0</v>
      </c>
      <c r="F16" s="7">
        <f>D16</f>
        <v>0</v>
      </c>
    </row>
    <row r="17" spans="1:7" x14ac:dyDescent="0.2">
      <c r="A17" s="1"/>
      <c r="B17" s="23" t="s">
        <v>1</v>
      </c>
      <c r="D17" s="67">
        <f>'Balance Sheets'!F17</f>
        <v>0</v>
      </c>
      <c r="F17" s="7">
        <f>D17</f>
        <v>0</v>
      </c>
    </row>
    <row r="18" spans="1:7" x14ac:dyDescent="0.2">
      <c r="A18" s="1"/>
      <c r="B18" s="23" t="s">
        <v>2</v>
      </c>
      <c r="D18" s="67">
        <f>'Balance Sheets'!F18</f>
        <v>0</v>
      </c>
      <c r="F18" s="7">
        <f>D18</f>
        <v>0</v>
      </c>
    </row>
    <row r="19" spans="1:7" x14ac:dyDescent="0.2">
      <c r="A19" s="1"/>
      <c r="B19" s="23" t="s">
        <v>4</v>
      </c>
      <c r="D19" s="67">
        <f>'Balance Sheets'!F19</f>
        <v>0</v>
      </c>
      <c r="F19" s="7">
        <f>D19</f>
        <v>0</v>
      </c>
    </row>
    <row r="20" spans="1:7" x14ac:dyDescent="0.2">
      <c r="A20" s="1"/>
      <c r="B20" s="23" t="s">
        <v>3</v>
      </c>
      <c r="D20" s="67">
        <f>'Balance Sheets'!F20</f>
        <v>0</v>
      </c>
      <c r="F20" s="7">
        <f>D20</f>
        <v>0</v>
      </c>
    </row>
    <row r="21" spans="1:7" x14ac:dyDescent="0.2">
      <c r="A21" s="1"/>
      <c r="B21" s="23" t="s">
        <v>122</v>
      </c>
      <c r="D21" s="60">
        <f>'Balance Sheets'!F21</f>
        <v>0</v>
      </c>
      <c r="F21" s="69">
        <f>D21+'Yr 2 Cash Flow Statement'!O23</f>
        <v>0</v>
      </c>
    </row>
    <row r="22" spans="1:7" x14ac:dyDescent="0.2">
      <c r="A22" s="1" t="s">
        <v>112</v>
      </c>
      <c r="B22" s="23"/>
      <c r="D22" s="25">
        <f>SUM(D16:D21)</f>
        <v>0</v>
      </c>
      <c r="F22" s="7">
        <f>SUM(F16:F21)</f>
        <v>0</v>
      </c>
    </row>
    <row r="23" spans="1:7" x14ac:dyDescent="0.2">
      <c r="A23" s="1"/>
      <c r="B23" s="23"/>
      <c r="D23" s="7"/>
      <c r="F23" s="7"/>
    </row>
    <row r="24" spans="1:7" x14ac:dyDescent="0.2">
      <c r="A24" s="1" t="s">
        <v>113</v>
      </c>
      <c r="B24" s="23"/>
      <c r="D24" s="7">
        <f>'Balance Sheets'!F24</f>
        <v>0</v>
      </c>
      <c r="F24" s="7">
        <f>D24+'Yr 2 Income Statement'!O41</f>
        <v>0</v>
      </c>
    </row>
    <row r="25" spans="1:7" x14ac:dyDescent="0.2">
      <c r="A25" s="1"/>
      <c r="B25" s="23"/>
      <c r="D25" s="7"/>
      <c r="F25" s="7"/>
    </row>
    <row r="26" spans="1:7" ht="12.75" thickBot="1" x14ac:dyDescent="0.25">
      <c r="A26" s="1" t="s">
        <v>53</v>
      </c>
      <c r="B26" s="23"/>
      <c r="D26" s="38">
        <f>INT(D13+D22-D24)</f>
        <v>0</v>
      </c>
      <c r="F26" s="38">
        <f>INT(F13+F22-F24)</f>
        <v>0</v>
      </c>
    </row>
    <row r="27" spans="1:7" ht="12.75" thickTop="1" x14ac:dyDescent="0.2">
      <c r="A27" s="1"/>
      <c r="B27" s="23"/>
      <c r="G27" s="35"/>
    </row>
    <row r="28" spans="1:7" x14ac:dyDescent="0.2">
      <c r="A28" s="1"/>
      <c r="B28" s="23"/>
      <c r="G28" s="35"/>
    </row>
    <row r="29" spans="1:7" x14ac:dyDescent="0.2">
      <c r="A29" s="1"/>
      <c r="B29" s="23"/>
      <c r="G29" s="35"/>
    </row>
    <row r="30" spans="1:7" x14ac:dyDescent="0.2">
      <c r="A30" s="47" t="s">
        <v>114</v>
      </c>
      <c r="B30" s="59"/>
      <c r="C30" s="57"/>
      <c r="D30" s="57"/>
      <c r="E30" s="57"/>
      <c r="F30" s="57"/>
      <c r="G30" s="35"/>
    </row>
    <row r="31" spans="1:7" x14ac:dyDescent="0.2">
      <c r="A31" s="50" t="s">
        <v>115</v>
      </c>
      <c r="B31" s="58"/>
      <c r="G31" s="35"/>
    </row>
    <row r="32" spans="1:7" x14ac:dyDescent="0.2">
      <c r="A32" s="1"/>
      <c r="B32" s="23" t="s">
        <v>123</v>
      </c>
      <c r="D32" s="67">
        <f>'Balance Sheets'!F30</f>
        <v>0</v>
      </c>
      <c r="F32" s="7">
        <f>D32</f>
        <v>0</v>
      </c>
      <c r="G32" s="35"/>
    </row>
    <row r="33" spans="1:7" x14ac:dyDescent="0.2">
      <c r="A33" s="1"/>
      <c r="B33" s="23" t="s">
        <v>124</v>
      </c>
      <c r="D33" s="60">
        <f>'Balance Sheets'!F31</f>
        <v>0</v>
      </c>
      <c r="F33" s="69">
        <f>D33-((Expenses!B47*12)-'Yr 2 Income Statement'!O45)</f>
        <v>0</v>
      </c>
    </row>
    <row r="34" spans="1:7" x14ac:dyDescent="0.2">
      <c r="A34" s="1" t="s">
        <v>58</v>
      </c>
      <c r="B34" s="23"/>
      <c r="D34" s="7">
        <f>SUM(D32:D33)</f>
        <v>0</v>
      </c>
      <c r="F34" s="7">
        <f>SUM(F32:F33)</f>
        <v>0</v>
      </c>
    </row>
    <row r="35" spans="1:7" x14ac:dyDescent="0.2">
      <c r="A35" s="1"/>
      <c r="B35" s="23"/>
      <c r="D35" s="7"/>
      <c r="F35" s="7"/>
    </row>
    <row r="36" spans="1:7" x14ac:dyDescent="0.2">
      <c r="A36" s="50" t="s">
        <v>116</v>
      </c>
      <c r="B36" s="58"/>
      <c r="D36" s="7"/>
      <c r="F36" s="7"/>
    </row>
    <row r="37" spans="1:7" x14ac:dyDescent="0.2">
      <c r="A37" s="1"/>
      <c r="B37" s="23" t="s">
        <v>125</v>
      </c>
      <c r="D37" s="67">
        <f>'Balance Sheets'!F35</f>
        <v>0</v>
      </c>
      <c r="F37" s="7">
        <f>D37</f>
        <v>0</v>
      </c>
    </row>
    <row r="38" spans="1:7" ht="14.25" x14ac:dyDescent="0.35">
      <c r="A38" s="1"/>
      <c r="B38" s="23" t="s">
        <v>126</v>
      </c>
      <c r="D38" s="60">
        <f>'Balance Sheets'!F36</f>
        <v>0</v>
      </c>
      <c r="F38" s="27">
        <f>D38+'Yr 2 Income Statement'!O52</f>
        <v>0</v>
      </c>
    </row>
    <row r="39" spans="1:7" x14ac:dyDescent="0.2">
      <c r="A39" s="1" t="s">
        <v>61</v>
      </c>
      <c r="B39" s="23"/>
      <c r="D39" s="7">
        <f>SUM(D37:D38)</f>
        <v>0</v>
      </c>
      <c r="F39" s="7">
        <f>SUM(F37:F38)</f>
        <v>0</v>
      </c>
    </row>
    <row r="40" spans="1:7" x14ac:dyDescent="0.2">
      <c r="A40" s="1"/>
      <c r="B40" s="23"/>
      <c r="D40" s="7"/>
      <c r="F40" s="7"/>
    </row>
    <row r="41" spans="1:7" ht="12.75" thickBot="1" x14ac:dyDescent="0.25">
      <c r="A41" s="1" t="s">
        <v>117</v>
      </c>
      <c r="B41" s="23"/>
      <c r="D41" s="38">
        <f>INT(D34+D39)</f>
        <v>0</v>
      </c>
      <c r="F41" s="38">
        <f>INT(F34+F39)</f>
        <v>0</v>
      </c>
    </row>
    <row r="42" spans="1:7" ht="12.75" thickTop="1" x14ac:dyDescent="0.2"/>
    <row r="44" spans="1:7" x14ac:dyDescent="0.2">
      <c r="F44" s="61" t="str">
        <f>IF((G44)&lt;&gt;0,"Statement Does Not Balance","Statement Balances")</f>
        <v>Statement Balances</v>
      </c>
      <c r="G44" s="73">
        <f>F26-F41</f>
        <v>0</v>
      </c>
    </row>
    <row r="46" spans="1:7" x14ac:dyDescent="0.2">
      <c r="F46" s="62"/>
    </row>
  </sheetData>
  <phoneticPr fontId="0" type="noConversion"/>
  <pageMargins left="2.64" right="0.75" top="1" bottom="1" header="0.5" footer="0.5"/>
  <pageSetup scale="75" orientation="landscape"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01"/>
  <sheetViews>
    <sheetView workbookViewId="0">
      <selection activeCell="C29" sqref="C29"/>
    </sheetView>
  </sheetViews>
  <sheetFormatPr defaultColWidth="8.85546875" defaultRowHeight="12" x14ac:dyDescent="0.2"/>
  <cols>
    <col min="1" max="1" width="2.7109375" style="1" customWidth="1"/>
    <col min="2" max="2" width="26" style="2" customWidth="1"/>
    <col min="3" max="15" width="10.7109375" style="2" customWidth="1"/>
    <col min="16" max="16" width="10.7109375" style="16" customWidth="1"/>
    <col min="17" max="16384" width="8.85546875" style="2"/>
  </cols>
  <sheetData>
    <row r="1" spans="1:16" ht="12" customHeight="1" x14ac:dyDescent="0.2">
      <c r="A1" s="1" t="str">
        <f>Expenses!A1</f>
        <v>Name</v>
      </c>
    </row>
    <row r="2" spans="1:16" ht="12" customHeight="1" x14ac:dyDescent="0.2"/>
    <row r="3" spans="1:16" ht="12" customHeight="1" x14ac:dyDescent="0.2">
      <c r="A3" s="45" t="s">
        <v>181</v>
      </c>
      <c r="B3" s="45"/>
      <c r="C3" s="37"/>
      <c r="D3" s="37"/>
      <c r="E3" s="37"/>
      <c r="F3" s="37"/>
      <c r="G3" s="37"/>
      <c r="H3" s="37"/>
      <c r="I3" s="37"/>
      <c r="J3" s="37"/>
      <c r="K3" s="37"/>
      <c r="L3" s="37"/>
      <c r="M3" s="37"/>
      <c r="N3" s="37"/>
      <c r="O3" s="37"/>
      <c r="P3" s="46"/>
    </row>
    <row r="4" spans="1:16" s="1" customFormat="1" ht="12" customHeight="1" x14ac:dyDescent="0.2">
      <c r="A4" s="47"/>
      <c r="B4" s="47"/>
      <c r="C4" s="48" t="str">
        <f>'Sales Forecast'!A11</f>
        <v>Month 1</v>
      </c>
      <c r="D4" s="48" t="str">
        <f>'Sales Forecast'!A12</f>
        <v>Month 2</v>
      </c>
      <c r="E4" s="48" t="str">
        <f>'Sales Forecast'!A13</f>
        <v>Month 3</v>
      </c>
      <c r="F4" s="48" t="str">
        <f>'Sales Forecast'!A14</f>
        <v>Month 4</v>
      </c>
      <c r="G4" s="48" t="str">
        <f>'Sales Forecast'!A15</f>
        <v>Month 5</v>
      </c>
      <c r="H4" s="48" t="str">
        <f>'Sales Forecast'!A16</f>
        <v>Month 6</v>
      </c>
      <c r="I4" s="48" t="str">
        <f>'Sales Forecast'!A17</f>
        <v>Month 7</v>
      </c>
      <c r="J4" s="48" t="str">
        <f>'Sales Forecast'!A18</f>
        <v>Month 8</v>
      </c>
      <c r="K4" s="48" t="str">
        <f>'Sales Forecast'!A19</f>
        <v>Month 9</v>
      </c>
      <c r="L4" s="48" t="str">
        <f>'Sales Forecast'!A20</f>
        <v>Month 10</v>
      </c>
      <c r="M4" s="48" t="str">
        <f>'Sales Forecast'!A21</f>
        <v>Month 11</v>
      </c>
      <c r="N4" s="48" t="str">
        <f>'Sales Forecast'!A22</f>
        <v>Month 12</v>
      </c>
      <c r="O4" s="48" t="s">
        <v>70</v>
      </c>
      <c r="P4" s="49" t="s">
        <v>71</v>
      </c>
    </row>
    <row r="5" spans="1:16" s="1" customFormat="1" ht="12" customHeight="1" x14ac:dyDescent="0.2">
      <c r="A5" s="50"/>
      <c r="B5" s="50"/>
      <c r="C5" s="51"/>
      <c r="D5" s="51"/>
      <c r="E5" s="51"/>
      <c r="F5" s="51"/>
      <c r="G5" s="51"/>
      <c r="H5" s="51"/>
      <c r="I5" s="51"/>
      <c r="J5" s="51"/>
      <c r="K5" s="51"/>
      <c r="L5" s="51"/>
      <c r="M5" s="51"/>
      <c r="N5" s="51"/>
      <c r="O5" s="51"/>
      <c r="P5" s="52"/>
    </row>
    <row r="6" spans="1:16" ht="12" customHeight="1" x14ac:dyDescent="0.2">
      <c r="A6" s="1" t="s">
        <v>80</v>
      </c>
    </row>
    <row r="7" spans="1:16" ht="12" customHeight="1" x14ac:dyDescent="0.2">
      <c r="B7" s="23" t="str">
        <f>Revenue!A12</f>
        <v>Product / Service 1</v>
      </c>
      <c r="C7" s="7">
        <f>Revenue!$C$24*Revenue!$I$14</f>
        <v>0</v>
      </c>
      <c r="D7" s="7">
        <f>Revenue!$C$24*Revenue!$I$15</f>
        <v>0</v>
      </c>
      <c r="E7" s="7">
        <f>Revenue!$C$24*Revenue!$I$16</f>
        <v>0</v>
      </c>
      <c r="F7" s="7">
        <f>Revenue!$C$24*Revenue!$I$17</f>
        <v>0</v>
      </c>
      <c r="G7" s="7">
        <f>Revenue!$C$24*Revenue!$I$18</f>
        <v>0</v>
      </c>
      <c r="H7" s="7">
        <f>Revenue!$C$24*Revenue!$I$19</f>
        <v>0</v>
      </c>
      <c r="I7" s="7">
        <f>Revenue!$C$24*Revenue!$I$20</f>
        <v>0</v>
      </c>
      <c r="J7" s="7">
        <f>Revenue!$C$24*Revenue!$I$21</f>
        <v>0</v>
      </c>
      <c r="K7" s="7">
        <f>Revenue!$C$24*Revenue!$I$22</f>
        <v>0</v>
      </c>
      <c r="L7" s="7">
        <f>Revenue!$C$24*Revenue!$I$23</f>
        <v>0</v>
      </c>
      <c r="M7" s="7">
        <f>Revenue!$C$24*Revenue!$I$24</f>
        <v>0</v>
      </c>
      <c r="N7" s="7">
        <f>Revenue!$C$24*Revenue!$I$25</f>
        <v>0</v>
      </c>
      <c r="O7" s="7">
        <f>SUM(C7:N7)</f>
        <v>0</v>
      </c>
    </row>
    <row r="8" spans="1:16" ht="12" customHeight="1" x14ac:dyDescent="0.2">
      <c r="B8" s="23" t="str">
        <f>Revenue!A28</f>
        <v>Product / Service 2</v>
      </c>
      <c r="C8" s="7">
        <f>Revenue!$C$40*Revenue!$I$30</f>
        <v>0</v>
      </c>
      <c r="D8" s="7">
        <f>Revenue!$C$40*Revenue!$I$31</f>
        <v>0</v>
      </c>
      <c r="E8" s="7">
        <f>Revenue!$C$40*Revenue!$I$32</f>
        <v>0</v>
      </c>
      <c r="F8" s="7">
        <f>Revenue!$C$40*Revenue!$I$33</f>
        <v>0</v>
      </c>
      <c r="G8" s="7">
        <f>Revenue!$C$40*Revenue!$I$34</f>
        <v>0</v>
      </c>
      <c r="H8" s="7">
        <f>Revenue!$C$40*Revenue!$I$35</f>
        <v>0</v>
      </c>
      <c r="I8" s="7">
        <f>Revenue!$C$40*Revenue!$I$36</f>
        <v>0</v>
      </c>
      <c r="J8" s="7">
        <f>Revenue!$C$40*Revenue!$I$37</f>
        <v>0</v>
      </c>
      <c r="K8" s="7">
        <f>Revenue!$C$40*Revenue!$I$38</f>
        <v>0</v>
      </c>
      <c r="L8" s="7">
        <f>Revenue!$C$40*Revenue!$I$39</f>
        <v>0</v>
      </c>
      <c r="M8" s="7">
        <f>Revenue!$C$40*Revenue!$I$40</f>
        <v>0</v>
      </c>
      <c r="N8" s="7">
        <f>Revenue!$C$40*Revenue!$I$41</f>
        <v>0</v>
      </c>
      <c r="O8" s="7">
        <f>SUM(C8:N8)</f>
        <v>0</v>
      </c>
    </row>
    <row r="9" spans="1:16" ht="12" customHeight="1" x14ac:dyDescent="0.2">
      <c r="B9" s="23" t="str">
        <f>Revenue!A44</f>
        <v>Product / Service 3</v>
      </c>
      <c r="C9" s="7">
        <f>Revenue!$C$56*Revenue!$I$46</f>
        <v>0</v>
      </c>
      <c r="D9" s="7">
        <f>Revenue!$C$56*Revenue!$I$47</f>
        <v>0</v>
      </c>
      <c r="E9" s="7">
        <f>Revenue!$C$56*Revenue!$I$48</f>
        <v>0</v>
      </c>
      <c r="F9" s="7">
        <f>Revenue!$C$56*Revenue!$I$49</f>
        <v>0</v>
      </c>
      <c r="G9" s="7">
        <f>Revenue!$C$56*Revenue!$I$50</f>
        <v>0</v>
      </c>
      <c r="H9" s="7">
        <f>Revenue!$C$56*Revenue!$I$51</f>
        <v>0</v>
      </c>
      <c r="I9" s="7">
        <f>Revenue!$C$56*Revenue!$I$52</f>
        <v>0</v>
      </c>
      <c r="J9" s="7">
        <f>Revenue!$C$56*Revenue!$I$53</f>
        <v>0</v>
      </c>
      <c r="K9" s="7">
        <f>Revenue!$C$56*Revenue!$I$54</f>
        <v>0</v>
      </c>
      <c r="L9" s="7">
        <f>Revenue!$C$56*Revenue!$I$55</f>
        <v>0</v>
      </c>
      <c r="M9" s="7">
        <f>Revenue!$C$56*Revenue!$I$56</f>
        <v>0</v>
      </c>
      <c r="N9" s="7">
        <f>Revenue!$C$56*Revenue!$I$57</f>
        <v>0</v>
      </c>
      <c r="O9" s="7">
        <f t="shared" ref="O9:O11" si="0">SUM(C9:N9)</f>
        <v>0</v>
      </c>
    </row>
    <row r="10" spans="1:16" ht="12" customHeight="1" x14ac:dyDescent="0.2">
      <c r="B10" s="23" t="str">
        <f>Revenue!A60</f>
        <v>Product / Service 4</v>
      </c>
      <c r="C10" s="7">
        <f>Revenue!$C$72*Revenue!$I$62</f>
        <v>0</v>
      </c>
      <c r="D10" s="7">
        <f>Revenue!$C$72*Revenue!$I$63</f>
        <v>0</v>
      </c>
      <c r="E10" s="7">
        <f>Revenue!$C$72*Revenue!$I$64</f>
        <v>0</v>
      </c>
      <c r="F10" s="7">
        <f>Revenue!$C$72*Revenue!$I$65</f>
        <v>0</v>
      </c>
      <c r="G10" s="7">
        <f>Revenue!$C$72*Revenue!$I$66</f>
        <v>0</v>
      </c>
      <c r="H10" s="7">
        <f>Revenue!$C$72*Revenue!$I$67</f>
        <v>0</v>
      </c>
      <c r="I10" s="7">
        <f>Revenue!$C$72*Revenue!$I$68</f>
        <v>0</v>
      </c>
      <c r="J10" s="7">
        <f>Revenue!$C$72*Revenue!$I$69</f>
        <v>0</v>
      </c>
      <c r="K10" s="7">
        <f>Revenue!$C$72*Revenue!$I$70</f>
        <v>0</v>
      </c>
      <c r="L10" s="7">
        <f>Revenue!$C$72*Revenue!$I$71</f>
        <v>0</v>
      </c>
      <c r="M10" s="7">
        <f>Revenue!$C$72*Revenue!$I$72</f>
        <v>0</v>
      </c>
      <c r="N10" s="7">
        <f>Revenue!$C$72*Revenue!$I$73</f>
        <v>0</v>
      </c>
      <c r="O10" s="7">
        <f t="shared" si="0"/>
        <v>0</v>
      </c>
    </row>
    <row r="11" spans="1:16" ht="12" customHeight="1" x14ac:dyDescent="0.2">
      <c r="B11" s="23" t="str">
        <f>Revenue!A76</f>
        <v>Product / Service 5</v>
      </c>
      <c r="C11" s="7">
        <f>Revenue!$C$88*Revenue!$I$78</f>
        <v>0</v>
      </c>
      <c r="D11" s="7">
        <f>Revenue!$C$88*Revenue!$I$79</f>
        <v>0</v>
      </c>
      <c r="E11" s="7">
        <f>Revenue!$C$88*Revenue!$I$80</f>
        <v>0</v>
      </c>
      <c r="F11" s="7">
        <f>Revenue!$C$88*Revenue!$I$81</f>
        <v>0</v>
      </c>
      <c r="G11" s="7">
        <f>Revenue!$C$88*Revenue!$I$82</f>
        <v>0</v>
      </c>
      <c r="H11" s="7">
        <f>Revenue!$C$88*Revenue!$I$83</f>
        <v>0</v>
      </c>
      <c r="I11" s="7">
        <f>Revenue!$C$88*Revenue!$I$84</f>
        <v>0</v>
      </c>
      <c r="J11" s="7">
        <f>Revenue!$C$88*Revenue!$I$85</f>
        <v>0</v>
      </c>
      <c r="K11" s="7">
        <f>Revenue!$C$88*Revenue!$I$86</f>
        <v>0</v>
      </c>
      <c r="L11" s="7">
        <f>Revenue!$C$88*Revenue!$I$87</f>
        <v>0</v>
      </c>
      <c r="M11" s="7">
        <f>Revenue!$C$88*Revenue!$I$88</f>
        <v>0</v>
      </c>
      <c r="N11" s="7">
        <f>Revenue!$C$88*Revenue!$I$89</f>
        <v>0</v>
      </c>
      <c r="O11" s="7">
        <f t="shared" si="0"/>
        <v>0</v>
      </c>
    </row>
    <row r="12" spans="1:16" s="111" customFormat="1" ht="14.25" customHeight="1" x14ac:dyDescent="0.2">
      <c r="A12" s="108"/>
      <c r="B12" s="109" t="str">
        <f>Revenue!A92</f>
        <v>Product / Service 6</v>
      </c>
      <c r="C12" s="112">
        <f>Revenue!$C$104*Revenue!$I$94</f>
        <v>0</v>
      </c>
      <c r="D12" s="112">
        <f>Revenue!$C$104*Revenue!$I$95</f>
        <v>0</v>
      </c>
      <c r="E12" s="112">
        <f>Revenue!$C$104*Revenue!$I$96</f>
        <v>0</v>
      </c>
      <c r="F12" s="112">
        <f>Revenue!$C$104*Revenue!$I$97</f>
        <v>0</v>
      </c>
      <c r="G12" s="112">
        <f>Revenue!$C$104*Revenue!$I$98</f>
        <v>0</v>
      </c>
      <c r="H12" s="112">
        <f>Revenue!$C$104*Revenue!$I$99</f>
        <v>0</v>
      </c>
      <c r="I12" s="112">
        <f>Revenue!$C$104*Revenue!$I$100</f>
        <v>0</v>
      </c>
      <c r="J12" s="112">
        <f>Revenue!$C$104*Revenue!$I$101</f>
        <v>0</v>
      </c>
      <c r="K12" s="112">
        <f>Revenue!$C$104*Revenue!$I$102</f>
        <v>0</v>
      </c>
      <c r="L12" s="112">
        <f>Revenue!$C$104*Revenue!$I$103</f>
        <v>0</v>
      </c>
      <c r="M12" s="112">
        <f>Revenue!$C$104*Revenue!$I$104</f>
        <v>0</v>
      </c>
      <c r="N12" s="112">
        <f>Revenue!$C$104*Revenue!$I$105</f>
        <v>0</v>
      </c>
      <c r="O12" s="112">
        <f>SUM(C12:N12)</f>
        <v>0</v>
      </c>
      <c r="P12" s="110"/>
    </row>
    <row r="13" spans="1:16" ht="12" customHeight="1" x14ac:dyDescent="0.2">
      <c r="A13" s="1" t="s">
        <v>72</v>
      </c>
      <c r="C13" s="53">
        <f>SUM(C7:C12)</f>
        <v>0</v>
      </c>
      <c r="D13" s="53">
        <f t="shared" ref="D13:N13" si="1">SUM(D7:D12)</f>
        <v>0</v>
      </c>
      <c r="E13" s="53">
        <f t="shared" si="1"/>
        <v>0</v>
      </c>
      <c r="F13" s="53">
        <f t="shared" si="1"/>
        <v>0</v>
      </c>
      <c r="G13" s="53">
        <f t="shared" si="1"/>
        <v>0</v>
      </c>
      <c r="H13" s="53">
        <f t="shared" si="1"/>
        <v>0</v>
      </c>
      <c r="I13" s="53">
        <f t="shared" si="1"/>
        <v>0</v>
      </c>
      <c r="J13" s="53">
        <f t="shared" si="1"/>
        <v>0</v>
      </c>
      <c r="K13" s="53">
        <f t="shared" si="1"/>
        <v>0</v>
      </c>
      <c r="L13" s="53">
        <f t="shared" si="1"/>
        <v>0</v>
      </c>
      <c r="M13" s="53">
        <f t="shared" si="1"/>
        <v>0</v>
      </c>
      <c r="N13" s="53">
        <f t="shared" si="1"/>
        <v>0</v>
      </c>
      <c r="O13" s="53">
        <f>SUM(C13:N13)</f>
        <v>0</v>
      </c>
      <c r="P13" s="16">
        <v>1</v>
      </c>
    </row>
    <row r="14" spans="1:16" ht="12" customHeight="1" x14ac:dyDescent="0.2"/>
    <row r="15" spans="1:16" ht="12" customHeight="1" x14ac:dyDescent="0.2">
      <c r="A15" s="1" t="s">
        <v>81</v>
      </c>
    </row>
    <row r="16" spans="1:16" ht="12" customHeight="1" x14ac:dyDescent="0.2">
      <c r="B16" s="2" t="str">
        <f>B7</f>
        <v>Product / Service 1</v>
      </c>
      <c r="C16" s="7">
        <f>Revenue!$C$25*Revenue!$I$14</f>
        <v>0</v>
      </c>
      <c r="D16" s="7">
        <f>Revenue!$C$25*Revenue!$I$15</f>
        <v>0</v>
      </c>
      <c r="E16" s="7">
        <f>Revenue!$C$25*Revenue!$I$16</f>
        <v>0</v>
      </c>
      <c r="F16" s="7">
        <f>Revenue!$C$25*Revenue!$I$17</f>
        <v>0</v>
      </c>
      <c r="G16" s="7">
        <f>Revenue!$C$25*Revenue!$I$18</f>
        <v>0</v>
      </c>
      <c r="H16" s="7">
        <f>Revenue!$C$25*Revenue!$I$19</f>
        <v>0</v>
      </c>
      <c r="I16" s="7">
        <f>Revenue!$C$25*Revenue!$I$20</f>
        <v>0</v>
      </c>
      <c r="J16" s="7">
        <f>Revenue!$C$25*Revenue!$I$21</f>
        <v>0</v>
      </c>
      <c r="K16" s="7">
        <f>Revenue!$C$25*Revenue!$I$22</f>
        <v>0</v>
      </c>
      <c r="L16" s="7">
        <f>Revenue!$C$25*Revenue!$I$23</f>
        <v>0</v>
      </c>
      <c r="M16" s="7">
        <f>Revenue!$C$25*Revenue!$I$24</f>
        <v>0</v>
      </c>
      <c r="N16" s="7">
        <f>Revenue!$C$25*Revenue!$I$25</f>
        <v>0</v>
      </c>
      <c r="O16" s="7">
        <f>SUM(C16:N16)</f>
        <v>0</v>
      </c>
    </row>
    <row r="17" spans="1:16" ht="12" customHeight="1" x14ac:dyDescent="0.2">
      <c r="B17" s="2" t="str">
        <f>B8</f>
        <v>Product / Service 2</v>
      </c>
      <c r="C17" s="7">
        <f>Revenue!$C$41*Revenue!$I$30</f>
        <v>0</v>
      </c>
      <c r="D17" s="7">
        <f>Revenue!$C$41*Revenue!$I$31</f>
        <v>0</v>
      </c>
      <c r="E17" s="7">
        <f>Revenue!$C$41*Revenue!$I$32</f>
        <v>0</v>
      </c>
      <c r="F17" s="7">
        <f>Revenue!$C$41*Revenue!$I$33</f>
        <v>0</v>
      </c>
      <c r="G17" s="7">
        <f>Revenue!$C$41*Revenue!$I$34</f>
        <v>0</v>
      </c>
      <c r="H17" s="7">
        <f>Revenue!$C$41*Revenue!$I$35</f>
        <v>0</v>
      </c>
      <c r="I17" s="7">
        <f>Revenue!$C$41*Revenue!$I$36</f>
        <v>0</v>
      </c>
      <c r="J17" s="7">
        <f>Revenue!$C$41*Revenue!$I$37</f>
        <v>0</v>
      </c>
      <c r="K17" s="7">
        <f>Revenue!$C$41*Revenue!$I$38</f>
        <v>0</v>
      </c>
      <c r="L17" s="7">
        <f>Revenue!$C$41*Revenue!$I$39</f>
        <v>0</v>
      </c>
      <c r="M17" s="7">
        <f>Revenue!$C$41*Revenue!$I$40</f>
        <v>0</v>
      </c>
      <c r="N17" s="7">
        <f>Revenue!$C$41*Revenue!$I$41</f>
        <v>0</v>
      </c>
      <c r="O17" s="7">
        <f>SUM(C17:N17)</f>
        <v>0</v>
      </c>
    </row>
    <row r="18" spans="1:16" ht="12" customHeight="1" x14ac:dyDescent="0.2">
      <c r="B18" s="2" t="str">
        <f t="shared" ref="B18:B20" si="2">B9</f>
        <v>Product / Service 3</v>
      </c>
      <c r="C18" s="7">
        <f>Revenue!$C$57*Revenue!$I$46</f>
        <v>0</v>
      </c>
      <c r="D18" s="7">
        <f>Revenue!$C$57*Revenue!$I$47</f>
        <v>0</v>
      </c>
      <c r="E18" s="7">
        <f>Revenue!$C$57*Revenue!$I$48</f>
        <v>0</v>
      </c>
      <c r="F18" s="7">
        <f>Revenue!$C$57*Revenue!$I$49</f>
        <v>0</v>
      </c>
      <c r="G18" s="7">
        <f>Revenue!$C$57*Revenue!$I$50</f>
        <v>0</v>
      </c>
      <c r="H18" s="7">
        <f>Revenue!$C$57*Revenue!$I$51</f>
        <v>0</v>
      </c>
      <c r="I18" s="7">
        <f>Revenue!$C$57*Revenue!$I$52</f>
        <v>0</v>
      </c>
      <c r="J18" s="7">
        <f>Revenue!$C$57*Revenue!$I$53</f>
        <v>0</v>
      </c>
      <c r="K18" s="7">
        <f>Revenue!$C$57*Revenue!$I$54</f>
        <v>0</v>
      </c>
      <c r="L18" s="7">
        <f>Revenue!$C$57*Revenue!$I$55</f>
        <v>0</v>
      </c>
      <c r="M18" s="7">
        <f>Revenue!$C$57*Revenue!$I$56</f>
        <v>0</v>
      </c>
      <c r="N18" s="7">
        <f>Revenue!$C$57*Revenue!$I$57</f>
        <v>0</v>
      </c>
      <c r="O18" s="7">
        <f t="shared" ref="O18:O20" si="3">SUM(C18:N18)</f>
        <v>0</v>
      </c>
    </row>
    <row r="19" spans="1:16" ht="12" customHeight="1" x14ac:dyDescent="0.2">
      <c r="B19" s="2" t="str">
        <f t="shared" si="2"/>
        <v>Product / Service 4</v>
      </c>
      <c r="C19" s="7">
        <f>Revenue!$C$73*Revenue!$I$62</f>
        <v>0</v>
      </c>
      <c r="D19" s="7">
        <f>Revenue!$C$73*Revenue!$I$63</f>
        <v>0</v>
      </c>
      <c r="E19" s="7">
        <f>Revenue!$C$73*Revenue!$I$64</f>
        <v>0</v>
      </c>
      <c r="F19" s="7">
        <f>Revenue!$C$73*Revenue!$I$65</f>
        <v>0</v>
      </c>
      <c r="G19" s="7">
        <f>Revenue!$C$73*Revenue!$I$66</f>
        <v>0</v>
      </c>
      <c r="H19" s="7">
        <f>Revenue!$C$73*Revenue!$I$67</f>
        <v>0</v>
      </c>
      <c r="I19" s="7">
        <f>Revenue!$C$73*Revenue!$I$68</f>
        <v>0</v>
      </c>
      <c r="J19" s="7">
        <f>Revenue!$C$73*Revenue!$I$69</f>
        <v>0</v>
      </c>
      <c r="K19" s="7">
        <f>Revenue!$C$73*Revenue!$I$70</f>
        <v>0</v>
      </c>
      <c r="L19" s="7">
        <f>Revenue!$C$73*Revenue!$I$71</f>
        <v>0</v>
      </c>
      <c r="M19" s="7">
        <f>Revenue!$C$73*Revenue!$I$72</f>
        <v>0</v>
      </c>
      <c r="N19" s="7">
        <f>Revenue!$C$73*Revenue!$I$73</f>
        <v>0</v>
      </c>
      <c r="O19" s="7">
        <f t="shared" si="3"/>
        <v>0</v>
      </c>
    </row>
    <row r="20" spans="1:16" ht="12" customHeight="1" x14ac:dyDescent="0.2">
      <c r="B20" s="2" t="str">
        <f t="shared" si="2"/>
        <v>Product / Service 5</v>
      </c>
      <c r="C20" s="7">
        <f>Revenue!$C$89*Revenue!$I$78</f>
        <v>0</v>
      </c>
      <c r="D20" s="7">
        <f>Revenue!$C$89*Revenue!$I$79</f>
        <v>0</v>
      </c>
      <c r="E20" s="7">
        <f>Revenue!$C$89*Revenue!$I$80</f>
        <v>0</v>
      </c>
      <c r="F20" s="7">
        <f>Revenue!$C$89*Revenue!$I$81</f>
        <v>0</v>
      </c>
      <c r="G20" s="7">
        <f>Revenue!$C$89*Revenue!$I$82</f>
        <v>0</v>
      </c>
      <c r="H20" s="7">
        <f>Revenue!$C$89*Revenue!$I$83</f>
        <v>0</v>
      </c>
      <c r="I20" s="7">
        <f>Revenue!$C$89*Revenue!$I$84</f>
        <v>0</v>
      </c>
      <c r="J20" s="7">
        <f>Revenue!$C$89*Revenue!$I$85</f>
        <v>0</v>
      </c>
      <c r="K20" s="7">
        <f>Revenue!$C$89*Revenue!$I$86</f>
        <v>0</v>
      </c>
      <c r="L20" s="7">
        <f>Revenue!$C$89*Revenue!$I$87</f>
        <v>0</v>
      </c>
      <c r="M20" s="7">
        <f>Revenue!$C$89*Revenue!$I$88</f>
        <v>0</v>
      </c>
      <c r="N20" s="7">
        <f>Revenue!$C$89*Revenue!$I$89</f>
        <v>0</v>
      </c>
      <c r="O20" s="7">
        <f t="shared" si="3"/>
        <v>0</v>
      </c>
    </row>
    <row r="21" spans="1:16" ht="14.25" customHeight="1" x14ac:dyDescent="0.35">
      <c r="B21" s="111" t="str">
        <f>B12</f>
        <v>Product / Service 6</v>
      </c>
      <c r="C21" s="113">
        <f>Revenue!$C$105*Revenue!$I$94</f>
        <v>0</v>
      </c>
      <c r="D21" s="113">
        <f>Revenue!$C$105*Revenue!$I$95</f>
        <v>0</v>
      </c>
      <c r="E21" s="113">
        <f>Revenue!$C$105*Revenue!$I$96</f>
        <v>0</v>
      </c>
      <c r="F21" s="113">
        <f>Revenue!$C$105*Revenue!$I$97</f>
        <v>0</v>
      </c>
      <c r="G21" s="113">
        <f>Revenue!$C$105*Revenue!$I$98</f>
        <v>0</v>
      </c>
      <c r="H21" s="113">
        <f>Revenue!$C$105*Revenue!$I$99</f>
        <v>0</v>
      </c>
      <c r="I21" s="113">
        <f>Revenue!$C$105*Revenue!$I$100</f>
        <v>0</v>
      </c>
      <c r="J21" s="113">
        <f>Revenue!$C$105*Revenue!$I$101</f>
        <v>0</v>
      </c>
      <c r="K21" s="113">
        <f>Revenue!$C$105*Revenue!$I$102</f>
        <v>0</v>
      </c>
      <c r="L21" s="113">
        <f>Revenue!$C$105*Revenue!$I$103</f>
        <v>0</v>
      </c>
      <c r="M21" s="113">
        <f>Revenue!$C$105*Revenue!$I$104</f>
        <v>0</v>
      </c>
      <c r="N21" s="113">
        <f>Revenue!$C$105*Revenue!$I$105</f>
        <v>0</v>
      </c>
      <c r="O21" s="113">
        <f>SUM(C21:N21)</f>
        <v>0</v>
      </c>
    </row>
    <row r="22" spans="1:16" ht="12" customHeight="1" x14ac:dyDescent="0.2">
      <c r="A22" s="1" t="s">
        <v>74</v>
      </c>
      <c r="C22" s="53">
        <f>SUM(C16:C21)</f>
        <v>0</v>
      </c>
      <c r="D22" s="53">
        <f t="shared" ref="D22:N22" si="4">SUM(D16:D21)</f>
        <v>0</v>
      </c>
      <c r="E22" s="53">
        <f t="shared" si="4"/>
        <v>0</v>
      </c>
      <c r="F22" s="53">
        <f t="shared" si="4"/>
        <v>0</v>
      </c>
      <c r="G22" s="53">
        <f t="shared" si="4"/>
        <v>0</v>
      </c>
      <c r="H22" s="53">
        <f t="shared" si="4"/>
        <v>0</v>
      </c>
      <c r="I22" s="53">
        <f t="shared" si="4"/>
        <v>0</v>
      </c>
      <c r="J22" s="53">
        <f t="shared" si="4"/>
        <v>0</v>
      </c>
      <c r="K22" s="53">
        <f t="shared" si="4"/>
        <v>0</v>
      </c>
      <c r="L22" s="53">
        <f t="shared" si="4"/>
        <v>0</v>
      </c>
      <c r="M22" s="53">
        <f t="shared" si="4"/>
        <v>0</v>
      </c>
      <c r="N22" s="53">
        <f t="shared" si="4"/>
        <v>0</v>
      </c>
      <c r="O22" s="53">
        <f>SUM(C22:N22)</f>
        <v>0</v>
      </c>
      <c r="P22" s="16">
        <f>IF(O22=0,0,O22/O13)</f>
        <v>0</v>
      </c>
    </row>
    <row r="23" spans="1:16" ht="12" customHeight="1" x14ac:dyDescent="0.2"/>
    <row r="24" spans="1:16" ht="12" customHeight="1" x14ac:dyDescent="0.2">
      <c r="A24" s="1" t="s">
        <v>75</v>
      </c>
      <c r="C24" s="53">
        <f t="shared" ref="C24:N24" si="5">C13-C22</f>
        <v>0</v>
      </c>
      <c r="D24" s="53">
        <f t="shared" si="5"/>
        <v>0</v>
      </c>
      <c r="E24" s="53">
        <f t="shared" si="5"/>
        <v>0</v>
      </c>
      <c r="F24" s="53">
        <f t="shared" si="5"/>
        <v>0</v>
      </c>
      <c r="G24" s="53">
        <f t="shared" si="5"/>
        <v>0</v>
      </c>
      <c r="H24" s="53">
        <f t="shared" si="5"/>
        <v>0</v>
      </c>
      <c r="I24" s="53">
        <f t="shared" si="5"/>
        <v>0</v>
      </c>
      <c r="J24" s="53">
        <f t="shared" si="5"/>
        <v>0</v>
      </c>
      <c r="K24" s="53">
        <f t="shared" si="5"/>
        <v>0</v>
      </c>
      <c r="L24" s="53">
        <f t="shared" si="5"/>
        <v>0</v>
      </c>
      <c r="M24" s="53">
        <f t="shared" si="5"/>
        <v>0</v>
      </c>
      <c r="N24" s="53">
        <f t="shared" si="5"/>
        <v>0</v>
      </c>
      <c r="O24" s="53">
        <f>SUM(C24:N24)</f>
        <v>0</v>
      </c>
      <c r="P24" s="16">
        <f>IF(O24=0,0,O24/O13)</f>
        <v>0</v>
      </c>
    </row>
    <row r="25" spans="1:16" ht="12" customHeight="1" x14ac:dyDescent="0.2"/>
    <row r="26" spans="1:16" ht="12" customHeight="1" x14ac:dyDescent="0.2">
      <c r="A26" s="1" t="s">
        <v>79</v>
      </c>
      <c r="C26" s="7"/>
      <c r="D26" s="7"/>
      <c r="E26" s="7"/>
      <c r="F26" s="7"/>
      <c r="G26" s="7"/>
      <c r="H26" s="7"/>
      <c r="I26" s="7"/>
      <c r="J26" s="7"/>
      <c r="K26" s="7"/>
      <c r="L26" s="7"/>
      <c r="M26" s="7"/>
      <c r="N26" s="7"/>
      <c r="O26" s="7"/>
    </row>
    <row r="27" spans="1:16" ht="12" customHeight="1" x14ac:dyDescent="0.2">
      <c r="B27" s="2" t="str">
        <f>'Monthly Budget'!B8</f>
        <v>Owner's Compensation</v>
      </c>
      <c r="C27" s="7">
        <f>+Expenses!C15+(Expenses!C15*Expenses!$B$34)</f>
        <v>0</v>
      </c>
      <c r="D27" s="7">
        <f>C27</f>
        <v>0</v>
      </c>
      <c r="E27" s="7">
        <f t="shared" ref="E27:N27" si="6">D27</f>
        <v>0</v>
      </c>
      <c r="F27" s="7">
        <f t="shared" si="6"/>
        <v>0</v>
      </c>
      <c r="G27" s="7">
        <f t="shared" si="6"/>
        <v>0</v>
      </c>
      <c r="H27" s="7">
        <f t="shared" si="6"/>
        <v>0</v>
      </c>
      <c r="I27" s="7">
        <f t="shared" si="6"/>
        <v>0</v>
      </c>
      <c r="J27" s="7">
        <f t="shared" si="6"/>
        <v>0</v>
      </c>
      <c r="K27" s="7">
        <f t="shared" si="6"/>
        <v>0</v>
      </c>
      <c r="L27" s="7">
        <f t="shared" si="6"/>
        <v>0</v>
      </c>
      <c r="M27" s="7">
        <f t="shared" si="6"/>
        <v>0</v>
      </c>
      <c r="N27" s="7">
        <f t="shared" si="6"/>
        <v>0</v>
      </c>
      <c r="O27" s="7">
        <f t="shared" ref="O27:O31" si="7">SUM(C27:N27)</f>
        <v>0</v>
      </c>
    </row>
    <row r="28" spans="1:16" ht="12" customHeight="1" x14ac:dyDescent="0.2">
      <c r="B28" s="2" t="str">
        <f>'Monthly Budget'!B9</f>
        <v>Salaries</v>
      </c>
      <c r="C28" s="7">
        <f>+Expenses!C16+(Expenses!C16*Expenses!$B$34)</f>
        <v>0</v>
      </c>
      <c r="D28" s="7">
        <f t="shared" ref="D28:N30" si="8">C28</f>
        <v>0</v>
      </c>
      <c r="E28" s="7">
        <f t="shared" si="8"/>
        <v>0</v>
      </c>
      <c r="F28" s="7">
        <f t="shared" si="8"/>
        <v>0</v>
      </c>
      <c r="G28" s="7">
        <f t="shared" si="8"/>
        <v>0</v>
      </c>
      <c r="H28" s="7">
        <f t="shared" si="8"/>
        <v>0</v>
      </c>
      <c r="I28" s="7">
        <f t="shared" si="8"/>
        <v>0</v>
      </c>
      <c r="J28" s="7">
        <f t="shared" si="8"/>
        <v>0</v>
      </c>
      <c r="K28" s="7">
        <f t="shared" si="8"/>
        <v>0</v>
      </c>
      <c r="L28" s="7">
        <f t="shared" si="8"/>
        <v>0</v>
      </c>
      <c r="M28" s="7">
        <f t="shared" si="8"/>
        <v>0</v>
      </c>
      <c r="N28" s="7">
        <f t="shared" si="8"/>
        <v>0</v>
      </c>
      <c r="O28" s="7">
        <f t="shared" si="7"/>
        <v>0</v>
      </c>
    </row>
    <row r="29" spans="1:16" ht="12" customHeight="1" x14ac:dyDescent="0.2">
      <c r="B29" s="23" t="s">
        <v>89</v>
      </c>
      <c r="C29" s="7">
        <f>+Expenses!C17+(Expenses!C17*Expenses!$B$34)</f>
        <v>0</v>
      </c>
      <c r="D29" s="7">
        <f t="shared" si="8"/>
        <v>0</v>
      </c>
      <c r="E29" s="7">
        <f t="shared" si="8"/>
        <v>0</v>
      </c>
      <c r="F29" s="7">
        <f t="shared" si="8"/>
        <v>0</v>
      </c>
      <c r="G29" s="7">
        <f t="shared" si="8"/>
        <v>0</v>
      </c>
      <c r="H29" s="7">
        <f t="shared" si="8"/>
        <v>0</v>
      </c>
      <c r="I29" s="7">
        <f t="shared" si="8"/>
        <v>0</v>
      </c>
      <c r="J29" s="7">
        <f t="shared" si="8"/>
        <v>0</v>
      </c>
      <c r="K29" s="7">
        <f t="shared" si="8"/>
        <v>0</v>
      </c>
      <c r="L29" s="7">
        <f t="shared" si="8"/>
        <v>0</v>
      </c>
      <c r="M29" s="7">
        <f t="shared" si="8"/>
        <v>0</v>
      </c>
      <c r="N29" s="7">
        <f t="shared" si="8"/>
        <v>0</v>
      </c>
      <c r="O29" s="7">
        <f t="shared" si="7"/>
        <v>0</v>
      </c>
    </row>
    <row r="30" spans="1:16" ht="14.25" customHeight="1" x14ac:dyDescent="0.35">
      <c r="B30" s="2" t="str">
        <f>'Monthly Budget'!B15</f>
        <v>Employee Benefit Programs</v>
      </c>
      <c r="C30" s="7">
        <f>+Expenses!C18+(Expenses!C18*Expenses!$B$34)</f>
        <v>0</v>
      </c>
      <c r="D30" s="27">
        <f t="shared" si="8"/>
        <v>0</v>
      </c>
      <c r="E30" s="27">
        <f t="shared" si="8"/>
        <v>0</v>
      </c>
      <c r="F30" s="27">
        <f t="shared" si="8"/>
        <v>0</v>
      </c>
      <c r="G30" s="27">
        <f t="shared" si="8"/>
        <v>0</v>
      </c>
      <c r="H30" s="27">
        <f t="shared" si="8"/>
        <v>0</v>
      </c>
      <c r="I30" s="27">
        <f t="shared" si="8"/>
        <v>0</v>
      </c>
      <c r="J30" s="27">
        <f t="shared" si="8"/>
        <v>0</v>
      </c>
      <c r="K30" s="27">
        <f t="shared" si="8"/>
        <v>0</v>
      </c>
      <c r="L30" s="27">
        <f t="shared" si="8"/>
        <v>0</v>
      </c>
      <c r="M30" s="27">
        <f t="shared" si="8"/>
        <v>0</v>
      </c>
      <c r="N30" s="27">
        <f t="shared" si="8"/>
        <v>0</v>
      </c>
      <c r="O30" s="27">
        <f t="shared" si="7"/>
        <v>0</v>
      </c>
    </row>
    <row r="31" spans="1:16" ht="12" customHeight="1" x14ac:dyDescent="0.2">
      <c r="A31" s="1" t="s">
        <v>17</v>
      </c>
      <c r="C31" s="7">
        <f t="shared" ref="C31:N31" si="9">SUM(C27:C30)</f>
        <v>0</v>
      </c>
      <c r="D31" s="7">
        <f t="shared" si="9"/>
        <v>0</v>
      </c>
      <c r="E31" s="7">
        <f t="shared" si="9"/>
        <v>0</v>
      </c>
      <c r="F31" s="7">
        <f t="shared" si="9"/>
        <v>0</v>
      </c>
      <c r="G31" s="7">
        <f t="shared" si="9"/>
        <v>0</v>
      </c>
      <c r="H31" s="7">
        <f t="shared" si="9"/>
        <v>0</v>
      </c>
      <c r="I31" s="7">
        <f t="shared" si="9"/>
        <v>0</v>
      </c>
      <c r="J31" s="7">
        <f t="shared" si="9"/>
        <v>0</v>
      </c>
      <c r="K31" s="7">
        <f t="shared" si="9"/>
        <v>0</v>
      </c>
      <c r="L31" s="7">
        <f t="shared" si="9"/>
        <v>0</v>
      </c>
      <c r="M31" s="7">
        <f t="shared" si="9"/>
        <v>0</v>
      </c>
      <c r="N31" s="7">
        <f t="shared" si="9"/>
        <v>0</v>
      </c>
      <c r="O31" s="7">
        <f t="shared" si="7"/>
        <v>0</v>
      </c>
      <c r="P31" s="16">
        <f>IF(O31=0,0,O31/O13)</f>
        <v>0</v>
      </c>
    </row>
    <row r="32" spans="1:16" ht="12" customHeight="1" x14ac:dyDescent="0.2">
      <c r="C32" s="7"/>
      <c r="D32" s="7"/>
      <c r="E32" s="7"/>
      <c r="F32" s="7"/>
      <c r="G32" s="7"/>
      <c r="H32" s="7"/>
      <c r="I32" s="7"/>
      <c r="J32" s="7"/>
      <c r="K32" s="7"/>
      <c r="L32" s="7"/>
      <c r="M32" s="7"/>
      <c r="N32" s="7"/>
      <c r="O32" s="7"/>
    </row>
    <row r="33" spans="1:16" ht="12" customHeight="1" x14ac:dyDescent="0.2">
      <c r="A33" s="1" t="s">
        <v>78</v>
      </c>
      <c r="C33" s="7"/>
      <c r="D33" s="7"/>
      <c r="E33" s="7"/>
      <c r="F33" s="7"/>
      <c r="G33" s="7"/>
      <c r="H33" s="7"/>
      <c r="I33" s="7"/>
      <c r="J33" s="7"/>
      <c r="K33" s="7"/>
      <c r="L33" s="7"/>
      <c r="M33" s="7"/>
      <c r="N33" s="7"/>
      <c r="O33" s="7"/>
    </row>
    <row r="34" spans="1:16" ht="12" customHeight="1" x14ac:dyDescent="0.2">
      <c r="B34" s="2" t="str">
        <f>'Monthly Budget'!B19</f>
        <v>Business Expense 1</v>
      </c>
      <c r="C34" s="7">
        <f>'Yr 2 Income Statement'!C34*(1+'Monthly Budget'!$D$37)</f>
        <v>0</v>
      </c>
      <c r="D34" s="7">
        <f>C34</f>
        <v>0</v>
      </c>
      <c r="E34" s="7">
        <f t="shared" ref="E34:N34" si="10">D34</f>
        <v>0</v>
      </c>
      <c r="F34" s="7">
        <f t="shared" si="10"/>
        <v>0</v>
      </c>
      <c r="G34" s="7">
        <f t="shared" si="10"/>
        <v>0</v>
      </c>
      <c r="H34" s="7">
        <f t="shared" si="10"/>
        <v>0</v>
      </c>
      <c r="I34" s="7">
        <f t="shared" si="10"/>
        <v>0</v>
      </c>
      <c r="J34" s="7">
        <f t="shared" si="10"/>
        <v>0</v>
      </c>
      <c r="K34" s="7">
        <f t="shared" si="10"/>
        <v>0</v>
      </c>
      <c r="L34" s="7">
        <f t="shared" si="10"/>
        <v>0</v>
      </c>
      <c r="M34" s="7">
        <f t="shared" si="10"/>
        <v>0</v>
      </c>
      <c r="N34" s="7">
        <f t="shared" si="10"/>
        <v>0</v>
      </c>
      <c r="O34" s="7">
        <f>SUM(C34:N34)</f>
        <v>0</v>
      </c>
    </row>
    <row r="35" spans="1:16" ht="12" customHeight="1" x14ac:dyDescent="0.2">
      <c r="B35" s="2" t="str">
        <f>'Monthly Budget'!B20</f>
        <v>Business Expense 2</v>
      </c>
      <c r="C35" s="7">
        <f>'Yr 2 Income Statement'!C35*(1+'Monthly Budget'!$D$37)</f>
        <v>0</v>
      </c>
      <c r="D35" s="7">
        <f t="shared" ref="D35:N41" si="11">C35</f>
        <v>0</v>
      </c>
      <c r="E35" s="7">
        <f t="shared" si="11"/>
        <v>0</v>
      </c>
      <c r="F35" s="7">
        <f t="shared" si="11"/>
        <v>0</v>
      </c>
      <c r="G35" s="7">
        <f t="shared" si="11"/>
        <v>0</v>
      </c>
      <c r="H35" s="7">
        <f t="shared" si="11"/>
        <v>0</v>
      </c>
      <c r="I35" s="7">
        <f t="shared" si="11"/>
        <v>0</v>
      </c>
      <c r="J35" s="7">
        <f t="shared" si="11"/>
        <v>0</v>
      </c>
      <c r="K35" s="7">
        <f t="shared" si="11"/>
        <v>0</v>
      </c>
      <c r="L35" s="7">
        <f t="shared" si="11"/>
        <v>0</v>
      </c>
      <c r="M35" s="7">
        <f t="shared" si="11"/>
        <v>0</v>
      </c>
      <c r="N35" s="7">
        <f t="shared" si="11"/>
        <v>0</v>
      </c>
      <c r="O35" s="7">
        <f t="shared" ref="O35:O42" si="12">SUM(C35:N35)</f>
        <v>0</v>
      </c>
    </row>
    <row r="36" spans="1:16" ht="12" customHeight="1" x14ac:dyDescent="0.2">
      <c r="B36" s="2" t="str">
        <f>'Monthly Budget'!B21</f>
        <v>Business Expense 3</v>
      </c>
      <c r="C36" s="7">
        <f>'Yr 2 Income Statement'!C36*(1+'Monthly Budget'!$D$37)</f>
        <v>0</v>
      </c>
      <c r="D36" s="7">
        <f t="shared" si="11"/>
        <v>0</v>
      </c>
      <c r="E36" s="7">
        <f t="shared" si="11"/>
        <v>0</v>
      </c>
      <c r="F36" s="7">
        <f t="shared" si="11"/>
        <v>0</v>
      </c>
      <c r="G36" s="7">
        <f t="shared" si="11"/>
        <v>0</v>
      </c>
      <c r="H36" s="7">
        <f t="shared" si="11"/>
        <v>0</v>
      </c>
      <c r="I36" s="7">
        <f t="shared" si="11"/>
        <v>0</v>
      </c>
      <c r="J36" s="7">
        <f t="shared" si="11"/>
        <v>0</v>
      </c>
      <c r="K36" s="7">
        <f t="shared" si="11"/>
        <v>0</v>
      </c>
      <c r="L36" s="7">
        <f t="shared" si="11"/>
        <v>0</v>
      </c>
      <c r="M36" s="7">
        <f t="shared" si="11"/>
        <v>0</v>
      </c>
      <c r="N36" s="7">
        <f t="shared" si="11"/>
        <v>0</v>
      </c>
      <c r="O36" s="7">
        <f t="shared" si="12"/>
        <v>0</v>
      </c>
    </row>
    <row r="37" spans="1:16" ht="12" customHeight="1" x14ac:dyDescent="0.2">
      <c r="B37" s="2" t="str">
        <f>'Monthly Budget'!B22</f>
        <v>Business Expense 4</v>
      </c>
      <c r="C37" s="7">
        <f>'Yr 2 Income Statement'!C37*(1+'Monthly Budget'!$D$37)</f>
        <v>0</v>
      </c>
      <c r="D37" s="7">
        <f t="shared" si="11"/>
        <v>0</v>
      </c>
      <c r="E37" s="7">
        <f t="shared" si="11"/>
        <v>0</v>
      </c>
      <c r="F37" s="7">
        <f t="shared" si="11"/>
        <v>0</v>
      </c>
      <c r="G37" s="7">
        <f t="shared" si="11"/>
        <v>0</v>
      </c>
      <c r="H37" s="7">
        <f t="shared" si="11"/>
        <v>0</v>
      </c>
      <c r="I37" s="7">
        <f t="shared" si="11"/>
        <v>0</v>
      </c>
      <c r="J37" s="7">
        <f t="shared" si="11"/>
        <v>0</v>
      </c>
      <c r="K37" s="7">
        <f t="shared" si="11"/>
        <v>0</v>
      </c>
      <c r="L37" s="7">
        <f t="shared" si="11"/>
        <v>0</v>
      </c>
      <c r="M37" s="7">
        <f t="shared" si="11"/>
        <v>0</v>
      </c>
      <c r="N37" s="7">
        <f t="shared" si="11"/>
        <v>0</v>
      </c>
      <c r="O37" s="7">
        <f t="shared" si="12"/>
        <v>0</v>
      </c>
    </row>
    <row r="38" spans="1:16" ht="12" customHeight="1" x14ac:dyDescent="0.2">
      <c r="B38" s="2" t="str">
        <f>'Monthly Budget'!B23</f>
        <v>Business Expense 5</v>
      </c>
      <c r="C38" s="7">
        <f>'Yr 2 Income Statement'!C38*(1+'Monthly Budget'!$D$37)</f>
        <v>0</v>
      </c>
      <c r="D38" s="7">
        <f t="shared" si="11"/>
        <v>0</v>
      </c>
      <c r="E38" s="7">
        <f t="shared" si="11"/>
        <v>0</v>
      </c>
      <c r="F38" s="7">
        <f t="shared" si="11"/>
        <v>0</v>
      </c>
      <c r="G38" s="7">
        <f t="shared" si="11"/>
        <v>0</v>
      </c>
      <c r="H38" s="7">
        <f t="shared" si="11"/>
        <v>0</v>
      </c>
      <c r="I38" s="7">
        <f t="shared" si="11"/>
        <v>0</v>
      </c>
      <c r="J38" s="7">
        <f t="shared" si="11"/>
        <v>0</v>
      </c>
      <c r="K38" s="7">
        <f t="shared" si="11"/>
        <v>0</v>
      </c>
      <c r="L38" s="7">
        <f t="shared" si="11"/>
        <v>0</v>
      </c>
      <c r="M38" s="7">
        <f t="shared" si="11"/>
        <v>0</v>
      </c>
      <c r="N38" s="7">
        <f t="shared" si="11"/>
        <v>0</v>
      </c>
      <c r="O38" s="7">
        <f t="shared" si="12"/>
        <v>0</v>
      </c>
    </row>
    <row r="39" spans="1:16" ht="12" customHeight="1" x14ac:dyDescent="0.2">
      <c r="B39" s="2" t="str">
        <f>'Monthly Budget'!B24</f>
        <v>Business Expense 6</v>
      </c>
      <c r="C39" s="7">
        <f>'Yr 2 Income Statement'!C39*(1+'Monthly Budget'!$D$37)</f>
        <v>0</v>
      </c>
      <c r="D39" s="7">
        <f t="shared" si="11"/>
        <v>0</v>
      </c>
      <c r="E39" s="7">
        <f t="shared" si="11"/>
        <v>0</v>
      </c>
      <c r="F39" s="7">
        <f t="shared" si="11"/>
        <v>0</v>
      </c>
      <c r="G39" s="7">
        <f t="shared" si="11"/>
        <v>0</v>
      </c>
      <c r="H39" s="7">
        <f t="shared" si="11"/>
        <v>0</v>
      </c>
      <c r="I39" s="7">
        <f t="shared" si="11"/>
        <v>0</v>
      </c>
      <c r="J39" s="7">
        <f t="shared" si="11"/>
        <v>0</v>
      </c>
      <c r="K39" s="7">
        <f t="shared" si="11"/>
        <v>0</v>
      </c>
      <c r="L39" s="7">
        <f t="shared" si="11"/>
        <v>0</v>
      </c>
      <c r="M39" s="7">
        <f t="shared" si="11"/>
        <v>0</v>
      </c>
      <c r="N39" s="7">
        <f t="shared" si="11"/>
        <v>0</v>
      </c>
      <c r="O39" s="7">
        <f t="shared" si="12"/>
        <v>0</v>
      </c>
    </row>
    <row r="40" spans="1:16" ht="12" customHeight="1" x14ac:dyDescent="0.2">
      <c r="B40" s="2" t="str">
        <f>'Income Statements'!B39</f>
        <v>Amortized Start-up Expenses</v>
      </c>
      <c r="C40" s="25">
        <f>IF(Expenses!$E$28&gt;2,Expenses!$I$30,0)</f>
        <v>0</v>
      </c>
      <c r="D40" s="25">
        <f>IF(Expenses!$E$28&gt;2,Expenses!$I$30,0)</f>
        <v>0</v>
      </c>
      <c r="E40" s="25">
        <f>IF(Expenses!$E$28&gt;2,Expenses!$I$30,0)</f>
        <v>0</v>
      </c>
      <c r="F40" s="25">
        <f>IF(Expenses!$E$28&gt;2,Expenses!$I$30,0)</f>
        <v>0</v>
      </c>
      <c r="G40" s="25">
        <f>IF(Expenses!$E$28&gt;2,Expenses!$I$30,0)</f>
        <v>0</v>
      </c>
      <c r="H40" s="25">
        <f>IF(Expenses!$E$28&gt;2,Expenses!$I$30,0)</f>
        <v>0</v>
      </c>
      <c r="I40" s="25">
        <f>IF(Expenses!$E$28&gt;2,Expenses!$I$30,0)</f>
        <v>0</v>
      </c>
      <c r="J40" s="25">
        <f>IF(Expenses!$E$28&gt;2,Expenses!$I$30,0)</f>
        <v>0</v>
      </c>
      <c r="K40" s="25">
        <f>IF(Expenses!$E$28&gt;2,Expenses!$I$30,0)</f>
        <v>0</v>
      </c>
      <c r="L40" s="25">
        <f>IF(Expenses!$E$28&gt;2,Expenses!$I$30,0)</f>
        <v>0</v>
      </c>
      <c r="M40" s="25">
        <f>IF(Expenses!$E$28&gt;2,Expenses!$I$30,0)</f>
        <v>0</v>
      </c>
      <c r="N40" s="25">
        <f>IF(Expenses!$E$28&gt;2,Expenses!$I$30,0)</f>
        <v>0</v>
      </c>
      <c r="O40" s="25">
        <f>SUM(C40:N40)</f>
        <v>0</v>
      </c>
    </row>
    <row r="41" spans="1:16" ht="14.25" customHeight="1" x14ac:dyDescent="0.35">
      <c r="B41" s="23" t="s">
        <v>39</v>
      </c>
      <c r="C41" s="27">
        <f>Expenses!H14</f>
        <v>0</v>
      </c>
      <c r="D41" s="27">
        <f>C41</f>
        <v>0</v>
      </c>
      <c r="E41" s="27">
        <f t="shared" si="11"/>
        <v>0</v>
      </c>
      <c r="F41" s="27">
        <f t="shared" si="11"/>
        <v>0</v>
      </c>
      <c r="G41" s="27">
        <f t="shared" si="11"/>
        <v>0</v>
      </c>
      <c r="H41" s="27">
        <f t="shared" si="11"/>
        <v>0</v>
      </c>
      <c r="I41" s="27">
        <f t="shared" si="11"/>
        <v>0</v>
      </c>
      <c r="J41" s="27">
        <f t="shared" si="11"/>
        <v>0</v>
      </c>
      <c r="K41" s="27">
        <f t="shared" si="11"/>
        <v>0</v>
      </c>
      <c r="L41" s="27">
        <f t="shared" si="11"/>
        <v>0</v>
      </c>
      <c r="M41" s="27">
        <f t="shared" si="11"/>
        <v>0</v>
      </c>
      <c r="N41" s="27">
        <f t="shared" si="11"/>
        <v>0</v>
      </c>
      <c r="O41" s="27">
        <f t="shared" si="12"/>
        <v>0</v>
      </c>
    </row>
    <row r="42" spans="1:16" ht="12" customHeight="1" x14ac:dyDescent="0.2">
      <c r="A42" s="1" t="s">
        <v>21</v>
      </c>
      <c r="C42" s="53">
        <f>SUM(C34:C41)</f>
        <v>0</v>
      </c>
      <c r="D42" s="53">
        <f t="shared" ref="D42:N42" si="13">SUM(D34:D41)</f>
        <v>0</v>
      </c>
      <c r="E42" s="53">
        <f t="shared" si="13"/>
        <v>0</v>
      </c>
      <c r="F42" s="53">
        <f t="shared" si="13"/>
        <v>0</v>
      </c>
      <c r="G42" s="53">
        <f t="shared" si="13"/>
        <v>0</v>
      </c>
      <c r="H42" s="53">
        <f t="shared" si="13"/>
        <v>0</v>
      </c>
      <c r="I42" s="53">
        <f t="shared" si="13"/>
        <v>0</v>
      </c>
      <c r="J42" s="53">
        <f t="shared" si="13"/>
        <v>0</v>
      </c>
      <c r="K42" s="53">
        <f t="shared" si="13"/>
        <v>0</v>
      </c>
      <c r="L42" s="53">
        <f t="shared" si="13"/>
        <v>0</v>
      </c>
      <c r="M42" s="53">
        <f t="shared" si="13"/>
        <v>0</v>
      </c>
      <c r="N42" s="53">
        <f t="shared" si="13"/>
        <v>0</v>
      </c>
      <c r="O42" s="7">
        <f t="shared" si="12"/>
        <v>0</v>
      </c>
      <c r="P42" s="16">
        <f>IF(O42=0,0,O42/O13)</f>
        <v>0</v>
      </c>
    </row>
    <row r="43" spans="1:16" ht="12" customHeight="1" x14ac:dyDescent="0.2"/>
    <row r="44" spans="1:16" ht="12" customHeight="1" x14ac:dyDescent="0.2">
      <c r="A44" s="1" t="s">
        <v>77</v>
      </c>
    </row>
    <row r="45" spans="1:16" ht="12" customHeight="1" x14ac:dyDescent="0.2">
      <c r="B45" s="23" t="s">
        <v>90</v>
      </c>
      <c r="C45" s="7">
        <f>ABS(IPMT(Expenses!$B$45/12,25,Expenses!$B$46,Expenses!$B$44))</f>
        <v>0</v>
      </c>
      <c r="D45" s="7">
        <f>ABS(IPMT(Expenses!$B$45/12,26,Expenses!$B$46,Expenses!$B$44))</f>
        <v>0</v>
      </c>
      <c r="E45" s="7">
        <f>ABS(IPMT(Expenses!$B$45/12,27,Expenses!$B$46,Expenses!$B$44))</f>
        <v>0</v>
      </c>
      <c r="F45" s="7">
        <f>ABS(IPMT(Expenses!$B$45/12,28,Expenses!$B$46,Expenses!$B$44))</f>
        <v>0</v>
      </c>
      <c r="G45" s="7">
        <f>ABS(IPMT(Expenses!$B$45/12,29,Expenses!$B$46,Expenses!$B$44))</f>
        <v>0</v>
      </c>
      <c r="H45" s="7">
        <f>ABS(IPMT(Expenses!$B$45/12,30,Expenses!$B$46,Expenses!$B$44))</f>
        <v>0</v>
      </c>
      <c r="I45" s="7">
        <f>ABS(IPMT(Expenses!$B$45/12,31,Expenses!$B$46,Expenses!$B$44))</f>
        <v>0</v>
      </c>
      <c r="J45" s="7">
        <f>ABS(IPMT(Expenses!$B$45/12,32,Expenses!$B$46,Expenses!$B$44))</f>
        <v>0</v>
      </c>
      <c r="K45" s="7">
        <f>ABS(IPMT(Expenses!$B$45/12,33,Expenses!$B$46,Expenses!$B$44))</f>
        <v>0</v>
      </c>
      <c r="L45" s="7">
        <f>ABS(IPMT(Expenses!$B$45/12,34,Expenses!$B$46,Expenses!$B$44))</f>
        <v>0</v>
      </c>
      <c r="M45" s="7">
        <f>ABS(IPMT(Expenses!$B$45/12,35,Expenses!$B$46,Expenses!$B$44))</f>
        <v>0</v>
      </c>
      <c r="N45" s="7">
        <f>ABS(IPMT(Expenses!$B$45/12,36,Expenses!$B$46,Expenses!$B$44))</f>
        <v>0</v>
      </c>
      <c r="O45" s="53">
        <f>SUM(C45:N45)</f>
        <v>0</v>
      </c>
    </row>
    <row r="46" spans="1:16" ht="12" customHeight="1" x14ac:dyDescent="0.2">
      <c r="A46" s="1" t="s">
        <v>91</v>
      </c>
      <c r="C46" s="53">
        <f t="shared" ref="C46:N46" si="14">SUM(C45:C45)</f>
        <v>0</v>
      </c>
      <c r="D46" s="53">
        <f t="shared" si="14"/>
        <v>0</v>
      </c>
      <c r="E46" s="53">
        <f t="shared" si="14"/>
        <v>0</v>
      </c>
      <c r="F46" s="53">
        <f t="shared" si="14"/>
        <v>0</v>
      </c>
      <c r="G46" s="53">
        <f t="shared" si="14"/>
        <v>0</v>
      </c>
      <c r="H46" s="53">
        <f t="shared" si="14"/>
        <v>0</v>
      </c>
      <c r="I46" s="53">
        <f t="shared" si="14"/>
        <v>0</v>
      </c>
      <c r="J46" s="53">
        <f t="shared" si="14"/>
        <v>0</v>
      </c>
      <c r="K46" s="53">
        <f t="shared" si="14"/>
        <v>0</v>
      </c>
      <c r="L46" s="53">
        <f t="shared" si="14"/>
        <v>0</v>
      </c>
      <c r="M46" s="53">
        <f t="shared" si="14"/>
        <v>0</v>
      </c>
      <c r="N46" s="53">
        <f t="shared" si="14"/>
        <v>0</v>
      </c>
      <c r="O46" s="53">
        <f>SUM(C46:N46)</f>
        <v>0</v>
      </c>
      <c r="P46" s="16">
        <f>IF(O46=0,0,O46/O13)</f>
        <v>0</v>
      </c>
    </row>
    <row r="47" spans="1:16" ht="12" customHeight="1" x14ac:dyDescent="0.2">
      <c r="C47" s="53"/>
      <c r="D47" s="53"/>
      <c r="E47" s="53"/>
      <c r="F47" s="53"/>
      <c r="G47" s="53"/>
      <c r="H47" s="53"/>
      <c r="I47" s="53"/>
      <c r="J47" s="53"/>
      <c r="K47" s="53"/>
      <c r="L47" s="53"/>
      <c r="M47" s="53"/>
      <c r="N47" s="53"/>
      <c r="O47" s="53"/>
    </row>
    <row r="48" spans="1:16" ht="12" customHeight="1" x14ac:dyDescent="0.2">
      <c r="A48" s="1" t="s">
        <v>92</v>
      </c>
      <c r="C48" s="53">
        <f t="shared" ref="C48:N48" si="15">C24-C31-C42-C46</f>
        <v>0</v>
      </c>
      <c r="D48" s="53">
        <f t="shared" si="15"/>
        <v>0</v>
      </c>
      <c r="E48" s="53">
        <f t="shared" si="15"/>
        <v>0</v>
      </c>
      <c r="F48" s="53">
        <f t="shared" si="15"/>
        <v>0</v>
      </c>
      <c r="G48" s="53">
        <f t="shared" si="15"/>
        <v>0</v>
      </c>
      <c r="H48" s="53">
        <f t="shared" si="15"/>
        <v>0</v>
      </c>
      <c r="I48" s="53">
        <f t="shared" si="15"/>
        <v>0</v>
      </c>
      <c r="J48" s="53">
        <f t="shared" si="15"/>
        <v>0</v>
      </c>
      <c r="K48" s="53">
        <f t="shared" si="15"/>
        <v>0</v>
      </c>
      <c r="L48" s="53">
        <f t="shared" si="15"/>
        <v>0</v>
      </c>
      <c r="M48" s="53">
        <f t="shared" si="15"/>
        <v>0</v>
      </c>
      <c r="N48" s="53">
        <f t="shared" si="15"/>
        <v>0</v>
      </c>
      <c r="O48" s="53">
        <f>SUM(C48:N48)</f>
        <v>0</v>
      </c>
    </row>
    <row r="49" spans="1:16" ht="12" customHeight="1" x14ac:dyDescent="0.2">
      <c r="C49" s="53"/>
      <c r="D49" s="53"/>
      <c r="E49" s="53"/>
      <c r="F49" s="53"/>
      <c r="G49" s="53"/>
      <c r="H49" s="53"/>
      <c r="I49" s="53"/>
      <c r="J49" s="53"/>
      <c r="K49" s="53"/>
      <c r="L49" s="53"/>
      <c r="M49" s="53"/>
      <c r="N49" s="53"/>
      <c r="O49" s="53"/>
    </row>
    <row r="50" spans="1:16" ht="12" customHeight="1" x14ac:dyDescent="0.2">
      <c r="A50" s="1" t="s">
        <v>252</v>
      </c>
      <c r="C50" s="53">
        <f>IF(C48&gt;0,C48*'Cash Receipts and Disbursements'!$B$15,0)</f>
        <v>0</v>
      </c>
      <c r="D50" s="53">
        <f>IF(D48&gt;0,D48*'Cash Receipts and Disbursements'!$B$15,0)</f>
        <v>0</v>
      </c>
      <c r="E50" s="53">
        <f>IF(E48&gt;0,E48*'Cash Receipts and Disbursements'!$B$15,0)</f>
        <v>0</v>
      </c>
      <c r="F50" s="53">
        <f>IF(F48&gt;0,F48*'Cash Receipts and Disbursements'!$B$15,0)</f>
        <v>0</v>
      </c>
      <c r="G50" s="53">
        <f>IF(G48&gt;0,G48*'Cash Receipts and Disbursements'!$B$15,0)</f>
        <v>0</v>
      </c>
      <c r="H50" s="53">
        <f>IF(H48&gt;0,H48*'Cash Receipts and Disbursements'!$B$15,0)</f>
        <v>0</v>
      </c>
      <c r="I50" s="53">
        <f>IF(I48&gt;0,I48*'Cash Receipts and Disbursements'!$B$15,0)</f>
        <v>0</v>
      </c>
      <c r="J50" s="53">
        <f>IF(J48&gt;0,J48*'Cash Receipts and Disbursements'!$B$15,0)</f>
        <v>0</v>
      </c>
      <c r="K50" s="53">
        <f>IF(K48&gt;0,K48*'Cash Receipts and Disbursements'!$B$15,0)</f>
        <v>0</v>
      </c>
      <c r="L50" s="53">
        <f>IF(L48&gt;0,L48*'Cash Receipts and Disbursements'!$B$15,0)</f>
        <v>0</v>
      </c>
      <c r="M50" s="53">
        <f>IF(M48&gt;0,M48*'Cash Receipts and Disbursements'!$B$15,0)</f>
        <v>0</v>
      </c>
      <c r="N50" s="53">
        <f>IF(N48&gt;0,N48*'Cash Receipts and Disbursements'!$B$15,0)</f>
        <v>0</v>
      </c>
      <c r="O50" s="53">
        <f>SUM(C50:N50)</f>
        <v>0</v>
      </c>
    </row>
    <row r="51" spans="1:16" ht="12" customHeight="1" x14ac:dyDescent="0.2"/>
    <row r="52" spans="1:16" ht="12" customHeight="1" thickBot="1" x14ac:dyDescent="0.25">
      <c r="A52" s="1" t="s">
        <v>253</v>
      </c>
      <c r="C52" s="55">
        <f>C48-C50</f>
        <v>0</v>
      </c>
      <c r="D52" s="55">
        <f t="shared" ref="D52:O52" si="16">D48-D50</f>
        <v>0</v>
      </c>
      <c r="E52" s="55">
        <f t="shared" si="16"/>
        <v>0</v>
      </c>
      <c r="F52" s="55">
        <f t="shared" si="16"/>
        <v>0</v>
      </c>
      <c r="G52" s="55">
        <f t="shared" si="16"/>
        <v>0</v>
      </c>
      <c r="H52" s="55">
        <f t="shared" si="16"/>
        <v>0</v>
      </c>
      <c r="I52" s="55">
        <f t="shared" si="16"/>
        <v>0</v>
      </c>
      <c r="J52" s="55">
        <f t="shared" si="16"/>
        <v>0</v>
      </c>
      <c r="K52" s="55">
        <f t="shared" si="16"/>
        <v>0</v>
      </c>
      <c r="L52" s="55">
        <f t="shared" si="16"/>
        <v>0</v>
      </c>
      <c r="M52" s="55">
        <f t="shared" si="16"/>
        <v>0</v>
      </c>
      <c r="N52" s="55">
        <f t="shared" si="16"/>
        <v>0</v>
      </c>
      <c r="O52" s="55">
        <f t="shared" si="16"/>
        <v>0</v>
      </c>
      <c r="P52" s="16">
        <f>IF(O52=0,0,O52/O13)</f>
        <v>0</v>
      </c>
    </row>
    <row r="53" spans="1:16" ht="12.75" hidden="1" thickTop="1" x14ac:dyDescent="0.2"/>
    <row r="54" spans="1:16" hidden="1" x14ac:dyDescent="0.2">
      <c r="A54" s="1" t="s">
        <v>252</v>
      </c>
    </row>
    <row r="55" spans="1:16" hidden="1" x14ac:dyDescent="0.2"/>
    <row r="56" spans="1:16" hidden="1" x14ac:dyDescent="0.2">
      <c r="A56" s="1" t="s">
        <v>253</v>
      </c>
    </row>
    <row r="57" spans="1:16" hidden="1" x14ac:dyDescent="0.2"/>
    <row r="58" spans="1:16" hidden="1" x14ac:dyDescent="0.2"/>
    <row r="59" spans="1:16" hidden="1" x14ac:dyDescent="0.2"/>
    <row r="60" spans="1:16" hidden="1" x14ac:dyDescent="0.2"/>
    <row r="61" spans="1:16" hidden="1" x14ac:dyDescent="0.2"/>
    <row r="62" spans="1:16" hidden="1" x14ac:dyDescent="0.2"/>
    <row r="63" spans="1:16" hidden="1" x14ac:dyDescent="0.2"/>
    <row r="64" spans="1: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t="12.75" thickTop="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phoneticPr fontId="0" type="noConversion"/>
  <pageMargins left="0.8" right="0.54" top="0.89" bottom="6.3E-2" header="0.5" footer="0.5"/>
  <pageSetup scale="75" orientation="landscape"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1"/>
  <sheetViews>
    <sheetView workbookViewId="0">
      <selection activeCell="O31" sqref="O31"/>
    </sheetView>
  </sheetViews>
  <sheetFormatPr defaultColWidth="8.85546875" defaultRowHeight="12" x14ac:dyDescent="0.2"/>
  <cols>
    <col min="1" max="1" width="2.7109375" style="1" customWidth="1"/>
    <col min="2" max="2" width="27.28515625" style="2" customWidth="1"/>
    <col min="3" max="14" width="10.7109375" style="2" customWidth="1"/>
    <col min="15" max="15" width="12.42578125" style="2" customWidth="1"/>
    <col min="16" max="16384" width="8.85546875" style="2"/>
  </cols>
  <sheetData>
    <row r="1" spans="1:15" x14ac:dyDescent="0.2">
      <c r="A1" s="1" t="str">
        <f>Expenses!A1</f>
        <v>Name</v>
      </c>
    </row>
    <row r="3" spans="1:15" x14ac:dyDescent="0.2">
      <c r="A3" s="45" t="s">
        <v>182</v>
      </c>
      <c r="B3" s="45"/>
      <c r="C3" s="37"/>
      <c r="D3" s="37"/>
      <c r="E3" s="37"/>
      <c r="F3" s="37"/>
      <c r="G3" s="37"/>
      <c r="H3" s="37"/>
      <c r="I3" s="37"/>
      <c r="J3" s="37"/>
      <c r="K3" s="37"/>
      <c r="L3" s="37"/>
      <c r="M3" s="37"/>
      <c r="N3" s="37"/>
      <c r="O3" s="37"/>
    </row>
    <row r="4" spans="1:15" s="1" customFormat="1" x14ac:dyDescent="0.2">
      <c r="A4" s="47"/>
      <c r="B4" s="47"/>
      <c r="C4" s="48" t="str">
        <f>'Income Statements'!C4</f>
        <v>Month 1</v>
      </c>
      <c r="D4" s="48" t="str">
        <f>'Income Statements'!D4</f>
        <v>Month 2</v>
      </c>
      <c r="E4" s="48" t="str">
        <f>'Income Statements'!E4</f>
        <v>Month 3</v>
      </c>
      <c r="F4" s="48" t="str">
        <f>'Income Statements'!F4</f>
        <v>Month 4</v>
      </c>
      <c r="G4" s="48" t="str">
        <f>'Income Statements'!G4</f>
        <v>Month 5</v>
      </c>
      <c r="H4" s="48" t="str">
        <f>'Income Statements'!H4</f>
        <v>Month 6</v>
      </c>
      <c r="I4" s="48" t="str">
        <f>'Income Statements'!I4</f>
        <v>Month 7</v>
      </c>
      <c r="J4" s="48" t="str">
        <f>'Income Statements'!J4</f>
        <v>Month 8</v>
      </c>
      <c r="K4" s="48" t="str">
        <f>'Income Statements'!K4</f>
        <v>Month 9</v>
      </c>
      <c r="L4" s="48" t="str">
        <f>'Income Statements'!L4</f>
        <v>Month 10</v>
      </c>
      <c r="M4" s="48" t="str">
        <f>'Income Statements'!M4</f>
        <v>Month 11</v>
      </c>
      <c r="N4" s="48" t="str">
        <f>'Income Statements'!N4</f>
        <v>Month 12</v>
      </c>
      <c r="O4" s="48" t="s">
        <v>70</v>
      </c>
    </row>
    <row r="5" spans="1:15" s="1" customFormat="1" x14ac:dyDescent="0.2">
      <c r="A5" s="50"/>
      <c r="B5" s="50"/>
      <c r="C5" s="51"/>
      <c r="D5" s="51"/>
      <c r="E5" s="51"/>
      <c r="F5" s="51"/>
      <c r="G5" s="51"/>
      <c r="H5" s="51"/>
      <c r="I5" s="51"/>
      <c r="J5" s="51"/>
      <c r="K5" s="51"/>
      <c r="L5" s="51"/>
      <c r="M5" s="51"/>
      <c r="N5" s="51"/>
      <c r="O5" s="51"/>
    </row>
    <row r="6" spans="1:15" x14ac:dyDescent="0.2">
      <c r="C6" s="7"/>
      <c r="D6" s="7"/>
      <c r="E6" s="7"/>
      <c r="F6" s="7"/>
      <c r="G6" s="7"/>
      <c r="H6" s="7"/>
      <c r="I6" s="7"/>
      <c r="J6" s="7"/>
      <c r="K6" s="7"/>
      <c r="L6" s="7"/>
      <c r="M6" s="7"/>
      <c r="N6" s="7"/>
      <c r="O6" s="7"/>
    </row>
    <row r="7" spans="1:15" x14ac:dyDescent="0.2">
      <c r="A7" s="1" t="s">
        <v>94</v>
      </c>
      <c r="C7" s="7">
        <f>'Yr 3 Balance Sheet'!D8</f>
        <v>0</v>
      </c>
      <c r="D7" s="7">
        <f>C43</f>
        <v>0</v>
      </c>
      <c r="E7" s="7">
        <f t="shared" ref="E7:N7" si="0">D43</f>
        <v>0</v>
      </c>
      <c r="F7" s="7">
        <f t="shared" si="0"/>
        <v>0</v>
      </c>
      <c r="G7" s="7">
        <f t="shared" si="0"/>
        <v>0</v>
      </c>
      <c r="H7" s="7">
        <f t="shared" si="0"/>
        <v>0</v>
      </c>
      <c r="I7" s="7">
        <f t="shared" si="0"/>
        <v>0</v>
      </c>
      <c r="J7" s="7">
        <f t="shared" si="0"/>
        <v>0</v>
      </c>
      <c r="K7" s="7">
        <f t="shared" si="0"/>
        <v>0</v>
      </c>
      <c r="L7" s="7">
        <f t="shared" si="0"/>
        <v>0</v>
      </c>
      <c r="M7" s="7">
        <f t="shared" si="0"/>
        <v>0</v>
      </c>
      <c r="N7" s="7">
        <f t="shared" si="0"/>
        <v>0</v>
      </c>
      <c r="O7" s="7"/>
    </row>
    <row r="8" spans="1:15" x14ac:dyDescent="0.2">
      <c r="A8" s="2"/>
      <c r="C8" s="7"/>
      <c r="D8" s="7"/>
      <c r="E8" s="7"/>
      <c r="F8" s="7"/>
      <c r="G8" s="7"/>
      <c r="H8" s="7"/>
      <c r="I8" s="7"/>
      <c r="J8" s="7"/>
      <c r="K8" s="7"/>
      <c r="L8" s="7"/>
      <c r="M8" s="7"/>
      <c r="N8" s="7"/>
      <c r="O8" s="7"/>
    </row>
    <row r="9" spans="1:15" x14ac:dyDescent="0.2">
      <c r="A9" s="2"/>
      <c r="C9" s="7"/>
      <c r="D9" s="7"/>
      <c r="E9" s="7"/>
      <c r="F9" s="7"/>
      <c r="G9" s="7"/>
      <c r="H9" s="7"/>
      <c r="I9" s="7"/>
      <c r="J9" s="7"/>
      <c r="K9" s="7"/>
      <c r="L9" s="7"/>
      <c r="M9" s="7"/>
      <c r="N9" s="7"/>
      <c r="O9" s="7"/>
    </row>
    <row r="10" spans="1:15" x14ac:dyDescent="0.2">
      <c r="A10" s="1" t="s">
        <v>95</v>
      </c>
      <c r="C10" s="7"/>
      <c r="D10" s="7"/>
      <c r="E10" s="7"/>
      <c r="F10" s="7"/>
      <c r="G10" s="7"/>
      <c r="H10" s="7"/>
      <c r="I10" s="7"/>
      <c r="J10" s="7"/>
      <c r="K10" s="7"/>
      <c r="L10" s="7"/>
      <c r="M10" s="7"/>
      <c r="N10" s="7"/>
      <c r="O10" s="7"/>
    </row>
    <row r="11" spans="1:15" x14ac:dyDescent="0.2">
      <c r="A11" s="2"/>
      <c r="B11" s="42" t="s">
        <v>96</v>
      </c>
      <c r="C11" s="7"/>
      <c r="D11" s="7"/>
      <c r="E11" s="7"/>
      <c r="F11" s="7"/>
      <c r="G11" s="7"/>
      <c r="H11" s="7"/>
      <c r="I11" s="7"/>
      <c r="J11" s="7"/>
      <c r="K11" s="7"/>
      <c r="L11" s="7"/>
      <c r="M11" s="7"/>
      <c r="N11" s="7"/>
      <c r="O11" s="7"/>
    </row>
    <row r="12" spans="1:15" x14ac:dyDescent="0.2">
      <c r="A12" s="2"/>
      <c r="B12" s="2" t="str">
        <f>'Income Statements'!B6</f>
        <v>Product / Service 1</v>
      </c>
      <c r="C12" s="7">
        <f>'Yr 3 Income Statement'!C7*'Cash Receipts and Disbursements'!$B$7</f>
        <v>0</v>
      </c>
      <c r="D12" s="7">
        <f>'Yr 3 Income Statement'!D7*'Cash Receipts and Disbursements'!$B$7</f>
        <v>0</v>
      </c>
      <c r="E12" s="7">
        <f>'Yr 3 Income Statement'!E7*'Cash Receipts and Disbursements'!$B$7</f>
        <v>0</v>
      </c>
      <c r="F12" s="7">
        <f>'Yr 3 Income Statement'!F7*'Cash Receipts and Disbursements'!$B$7</f>
        <v>0</v>
      </c>
      <c r="G12" s="7">
        <f>'Yr 3 Income Statement'!G7*'Cash Receipts and Disbursements'!$B$7</f>
        <v>0</v>
      </c>
      <c r="H12" s="7">
        <f>'Yr 3 Income Statement'!H7*'Cash Receipts and Disbursements'!$B$7</f>
        <v>0</v>
      </c>
      <c r="I12" s="7">
        <f>'Yr 3 Income Statement'!I7*'Cash Receipts and Disbursements'!$B$7</f>
        <v>0</v>
      </c>
      <c r="J12" s="7">
        <f>'Yr 3 Income Statement'!J7*'Cash Receipts and Disbursements'!$B$7</f>
        <v>0</v>
      </c>
      <c r="K12" s="7">
        <f>'Yr 3 Income Statement'!K7*'Cash Receipts and Disbursements'!$B$7</f>
        <v>0</v>
      </c>
      <c r="L12" s="7">
        <f>'Yr 3 Income Statement'!L7*'Cash Receipts and Disbursements'!$B$7</f>
        <v>0</v>
      </c>
      <c r="M12" s="7">
        <f>'Yr 3 Income Statement'!M7*'Cash Receipts and Disbursements'!$B$7</f>
        <v>0</v>
      </c>
      <c r="N12" s="7">
        <f>'Yr 3 Income Statement'!N7*'Cash Receipts and Disbursements'!$B$7</f>
        <v>0</v>
      </c>
      <c r="O12" s="7">
        <f>SUM(C12:N12)</f>
        <v>0</v>
      </c>
    </row>
    <row r="13" spans="1:15" x14ac:dyDescent="0.2">
      <c r="A13" s="2"/>
      <c r="B13" s="2" t="str">
        <f>'Income Statements'!B7</f>
        <v>Product / Service 2</v>
      </c>
      <c r="C13" s="7">
        <f>'Yr 3 Income Statement'!C8*'Cash Receipts and Disbursements'!$B$7</f>
        <v>0</v>
      </c>
      <c r="D13" s="7">
        <f>'Yr 3 Income Statement'!D8*'Cash Receipts and Disbursements'!$B$7</f>
        <v>0</v>
      </c>
      <c r="E13" s="7">
        <f>'Yr 3 Income Statement'!E8*'Cash Receipts and Disbursements'!$B$7</f>
        <v>0</v>
      </c>
      <c r="F13" s="7">
        <f>'Yr 3 Income Statement'!F8*'Cash Receipts and Disbursements'!$B$7</f>
        <v>0</v>
      </c>
      <c r="G13" s="7">
        <f>'Yr 3 Income Statement'!G8*'Cash Receipts and Disbursements'!$B$7</f>
        <v>0</v>
      </c>
      <c r="H13" s="7">
        <f>'Yr 3 Income Statement'!H8*'Cash Receipts and Disbursements'!$B$7</f>
        <v>0</v>
      </c>
      <c r="I13" s="7">
        <f>'Yr 3 Income Statement'!I8*'Cash Receipts and Disbursements'!$B$7</f>
        <v>0</v>
      </c>
      <c r="J13" s="7">
        <f>'Yr 3 Income Statement'!J8*'Cash Receipts and Disbursements'!$B$7</f>
        <v>0</v>
      </c>
      <c r="K13" s="7">
        <f>'Yr 3 Income Statement'!K8*'Cash Receipts and Disbursements'!$B$7</f>
        <v>0</v>
      </c>
      <c r="L13" s="7">
        <f>'Yr 3 Income Statement'!L8*'Cash Receipts and Disbursements'!$B$7</f>
        <v>0</v>
      </c>
      <c r="M13" s="7">
        <f>'Yr 3 Income Statement'!M8*'Cash Receipts and Disbursements'!$B$7</f>
        <v>0</v>
      </c>
      <c r="N13" s="7">
        <f>'Yr 3 Income Statement'!N8*'Cash Receipts and Disbursements'!$B$7</f>
        <v>0</v>
      </c>
      <c r="O13" s="7">
        <f t="shared" ref="O13:O17" si="1">SUM(C13:N13)</f>
        <v>0</v>
      </c>
    </row>
    <row r="14" spans="1:15" x14ac:dyDescent="0.2">
      <c r="A14" s="2"/>
      <c r="B14" s="2" t="str">
        <f>'Income Statements'!B8</f>
        <v>Product / Service 3</v>
      </c>
      <c r="C14" s="7">
        <f>'Yr 3 Income Statement'!C9*'Cash Receipts and Disbursements'!$B$7</f>
        <v>0</v>
      </c>
      <c r="D14" s="7">
        <f>'Yr 3 Income Statement'!D9*'Cash Receipts and Disbursements'!$B$7</f>
        <v>0</v>
      </c>
      <c r="E14" s="7">
        <f>'Yr 3 Income Statement'!E9*'Cash Receipts and Disbursements'!$B$7</f>
        <v>0</v>
      </c>
      <c r="F14" s="7">
        <f>'Yr 3 Income Statement'!F9*'Cash Receipts and Disbursements'!$B$7</f>
        <v>0</v>
      </c>
      <c r="G14" s="7">
        <f>'Yr 3 Income Statement'!G9*'Cash Receipts and Disbursements'!$B$7</f>
        <v>0</v>
      </c>
      <c r="H14" s="7">
        <f>'Yr 3 Income Statement'!H9*'Cash Receipts and Disbursements'!$B$7</f>
        <v>0</v>
      </c>
      <c r="I14" s="7">
        <f>'Yr 3 Income Statement'!I9*'Cash Receipts and Disbursements'!$B$7</f>
        <v>0</v>
      </c>
      <c r="J14" s="7">
        <f>'Yr 3 Income Statement'!J9*'Cash Receipts and Disbursements'!$B$7</f>
        <v>0</v>
      </c>
      <c r="K14" s="7">
        <f>'Yr 3 Income Statement'!K9*'Cash Receipts and Disbursements'!$B$7</f>
        <v>0</v>
      </c>
      <c r="L14" s="7">
        <f>'Yr 3 Income Statement'!L9*'Cash Receipts and Disbursements'!$B$7</f>
        <v>0</v>
      </c>
      <c r="M14" s="7">
        <f>'Yr 3 Income Statement'!M9*'Cash Receipts and Disbursements'!$B$7</f>
        <v>0</v>
      </c>
      <c r="N14" s="7">
        <f>'Yr 3 Income Statement'!N9*'Cash Receipts and Disbursements'!$B$7</f>
        <v>0</v>
      </c>
      <c r="O14" s="7">
        <f t="shared" si="1"/>
        <v>0</v>
      </c>
    </row>
    <row r="15" spans="1:15" x14ac:dyDescent="0.2">
      <c r="A15" s="2"/>
      <c r="B15" s="2" t="str">
        <f>'Income Statements'!B9</f>
        <v>Product / Service 4</v>
      </c>
      <c r="C15" s="7">
        <f>'Yr 3 Income Statement'!C10*'Cash Receipts and Disbursements'!$B$7</f>
        <v>0</v>
      </c>
      <c r="D15" s="7">
        <f>'Yr 3 Income Statement'!D10*'Cash Receipts and Disbursements'!$B$7</f>
        <v>0</v>
      </c>
      <c r="E15" s="7">
        <f>'Yr 3 Income Statement'!E10*'Cash Receipts and Disbursements'!$B$7</f>
        <v>0</v>
      </c>
      <c r="F15" s="7">
        <f>'Yr 3 Income Statement'!F10*'Cash Receipts and Disbursements'!$B$7</f>
        <v>0</v>
      </c>
      <c r="G15" s="7">
        <f>'Yr 3 Income Statement'!G10*'Cash Receipts and Disbursements'!$B$7</f>
        <v>0</v>
      </c>
      <c r="H15" s="7">
        <f>'Yr 3 Income Statement'!H10*'Cash Receipts and Disbursements'!$B$7</f>
        <v>0</v>
      </c>
      <c r="I15" s="7">
        <f>'Yr 3 Income Statement'!I10*'Cash Receipts and Disbursements'!$B$7</f>
        <v>0</v>
      </c>
      <c r="J15" s="7">
        <f>'Yr 3 Income Statement'!J10*'Cash Receipts and Disbursements'!$B$7</f>
        <v>0</v>
      </c>
      <c r="K15" s="7">
        <f>'Yr 3 Income Statement'!K10*'Cash Receipts and Disbursements'!$B$7</f>
        <v>0</v>
      </c>
      <c r="L15" s="7">
        <f>'Yr 3 Income Statement'!L10*'Cash Receipts and Disbursements'!$B$7</f>
        <v>0</v>
      </c>
      <c r="M15" s="7">
        <f>'Yr 3 Income Statement'!M10*'Cash Receipts and Disbursements'!$B$7</f>
        <v>0</v>
      </c>
      <c r="N15" s="7">
        <f>'Yr 3 Income Statement'!N10*'Cash Receipts and Disbursements'!$B$7</f>
        <v>0</v>
      </c>
      <c r="O15" s="7">
        <f t="shared" si="1"/>
        <v>0</v>
      </c>
    </row>
    <row r="16" spans="1:15" x14ac:dyDescent="0.2">
      <c r="A16" s="2"/>
      <c r="B16" s="2" t="str">
        <f>'Income Statements'!B10</f>
        <v>Product / Service 5</v>
      </c>
      <c r="C16" s="7">
        <f>'Yr 3 Income Statement'!C11*'Cash Receipts and Disbursements'!$B$7</f>
        <v>0</v>
      </c>
      <c r="D16" s="7">
        <f>'Yr 3 Income Statement'!D11*'Cash Receipts and Disbursements'!$B$7</f>
        <v>0</v>
      </c>
      <c r="E16" s="7">
        <f>'Yr 3 Income Statement'!E11*'Cash Receipts and Disbursements'!$B$7</f>
        <v>0</v>
      </c>
      <c r="F16" s="7">
        <f>'Yr 3 Income Statement'!F11*'Cash Receipts and Disbursements'!$B$7</f>
        <v>0</v>
      </c>
      <c r="G16" s="7">
        <f>'Yr 3 Income Statement'!G11*'Cash Receipts and Disbursements'!$B$7</f>
        <v>0</v>
      </c>
      <c r="H16" s="7">
        <f>'Yr 3 Income Statement'!H11*'Cash Receipts and Disbursements'!$B$7</f>
        <v>0</v>
      </c>
      <c r="I16" s="7">
        <f>'Yr 3 Income Statement'!I11*'Cash Receipts and Disbursements'!$B$7</f>
        <v>0</v>
      </c>
      <c r="J16" s="7">
        <f>'Yr 3 Income Statement'!J11*'Cash Receipts and Disbursements'!$B$7</f>
        <v>0</v>
      </c>
      <c r="K16" s="7">
        <f>'Yr 3 Income Statement'!K11*'Cash Receipts and Disbursements'!$B$7</f>
        <v>0</v>
      </c>
      <c r="L16" s="7">
        <f>'Yr 3 Income Statement'!L11*'Cash Receipts and Disbursements'!$B$7</f>
        <v>0</v>
      </c>
      <c r="M16" s="7">
        <f>'Yr 3 Income Statement'!M11*'Cash Receipts and Disbursements'!$B$7</f>
        <v>0</v>
      </c>
      <c r="N16" s="7">
        <f>'Yr 3 Income Statement'!N11*'Cash Receipts and Disbursements'!$B$7</f>
        <v>0</v>
      </c>
      <c r="O16" s="7">
        <f t="shared" si="1"/>
        <v>0</v>
      </c>
    </row>
    <row r="17" spans="1:15" x14ac:dyDescent="0.2">
      <c r="A17" s="2"/>
      <c r="B17" s="2" t="str">
        <f>'Income Statements'!B11</f>
        <v>Product / Service 6</v>
      </c>
      <c r="C17" s="7">
        <f>'Yr 3 Income Statement'!C12*'Cash Receipts and Disbursements'!$B$7</f>
        <v>0</v>
      </c>
      <c r="D17" s="7">
        <f>'Yr 3 Income Statement'!D12*'Cash Receipts and Disbursements'!$B$7</f>
        <v>0</v>
      </c>
      <c r="E17" s="7">
        <f>'Yr 3 Income Statement'!E12*'Cash Receipts and Disbursements'!$B$7</f>
        <v>0</v>
      </c>
      <c r="F17" s="7">
        <f>'Yr 3 Income Statement'!F12*'Cash Receipts and Disbursements'!$B$7</f>
        <v>0</v>
      </c>
      <c r="G17" s="7">
        <f>'Yr 3 Income Statement'!G12*'Cash Receipts and Disbursements'!$B$7</f>
        <v>0</v>
      </c>
      <c r="H17" s="7">
        <f>'Yr 3 Income Statement'!H12*'Cash Receipts and Disbursements'!$B$7</f>
        <v>0</v>
      </c>
      <c r="I17" s="7">
        <f>'Yr 3 Income Statement'!I12*'Cash Receipts and Disbursements'!$B$7</f>
        <v>0</v>
      </c>
      <c r="J17" s="7">
        <f>'Yr 3 Income Statement'!J12*'Cash Receipts and Disbursements'!$B$7</f>
        <v>0</v>
      </c>
      <c r="K17" s="7">
        <f>'Yr 3 Income Statement'!K12*'Cash Receipts and Disbursements'!$B$7</f>
        <v>0</v>
      </c>
      <c r="L17" s="7">
        <f>'Yr 3 Income Statement'!L12*'Cash Receipts and Disbursements'!$B$7</f>
        <v>0</v>
      </c>
      <c r="M17" s="7">
        <f>'Yr 3 Income Statement'!M12*'Cash Receipts and Disbursements'!$B$7</f>
        <v>0</v>
      </c>
      <c r="N17" s="7">
        <f>'Yr 3 Income Statement'!N12*'Cash Receipts and Disbursements'!$B$7</f>
        <v>0</v>
      </c>
      <c r="O17" s="7">
        <f t="shared" si="1"/>
        <v>0</v>
      </c>
    </row>
    <row r="18" spans="1:15" ht="14.25" x14ac:dyDescent="0.35">
      <c r="A18" s="2"/>
      <c r="B18" s="23" t="s">
        <v>97</v>
      </c>
      <c r="C18" s="27">
        <f>('Yr 2 Income Statement'!N13*'Cash Receipts and Disbursements'!$B$8)+('Yr 2 Income Statement'!M13*'Cash Receipts and Disbursements'!$B$9)</f>
        <v>0</v>
      </c>
      <c r="D18" s="27">
        <f>('Yr 3 Income Statement'!C13*'Cash Receipts and Disbursements'!$B$8)+('Yr 2 Income Statement'!N13*'Cash Receipts and Disbursements'!$B$9)</f>
        <v>0</v>
      </c>
      <c r="E18" s="27">
        <f>('Yr 3 Income Statement'!D13*'Cash Receipts and Disbursements'!$B$8)+('Yr 3 Income Statement'!C13*'Cash Receipts and Disbursements'!$B$9)</f>
        <v>0</v>
      </c>
      <c r="F18" s="27">
        <f>('Yr 3 Income Statement'!E13*'Cash Receipts and Disbursements'!$B$8)+('Yr 3 Income Statement'!D13*'Cash Receipts and Disbursements'!$B$9)</f>
        <v>0</v>
      </c>
      <c r="G18" s="27">
        <f>('Yr 3 Income Statement'!F13*'Cash Receipts and Disbursements'!$B$8)+('Yr 3 Income Statement'!E13*'Cash Receipts and Disbursements'!$B$9)</f>
        <v>0</v>
      </c>
      <c r="H18" s="27">
        <f>('Yr 3 Income Statement'!G13*'Cash Receipts and Disbursements'!$B$8)+('Yr 3 Income Statement'!F13*'Cash Receipts and Disbursements'!$B$9)</f>
        <v>0</v>
      </c>
      <c r="I18" s="27">
        <f>('Yr 3 Income Statement'!H13*'Cash Receipts and Disbursements'!$B$8)+('Yr 3 Income Statement'!G13*'Cash Receipts and Disbursements'!$B$9)</f>
        <v>0</v>
      </c>
      <c r="J18" s="27">
        <f>('Yr 3 Income Statement'!I13*'Cash Receipts and Disbursements'!$B$8)+('Yr 3 Income Statement'!H13*'Cash Receipts and Disbursements'!$B$9)</f>
        <v>0</v>
      </c>
      <c r="K18" s="27">
        <f>('Yr 3 Income Statement'!J13*'Cash Receipts and Disbursements'!$B$8)+('Yr 3 Income Statement'!I13*'Cash Receipts and Disbursements'!$B$9)</f>
        <v>0</v>
      </c>
      <c r="L18" s="27">
        <f>('Yr 3 Income Statement'!K13*'Cash Receipts and Disbursements'!$B$8)+('Yr 3 Income Statement'!J13*'Cash Receipts and Disbursements'!$B$9)</f>
        <v>0</v>
      </c>
      <c r="M18" s="27">
        <f>('Yr 3 Income Statement'!L13*'Cash Receipts and Disbursements'!$B$8)+('Yr 3 Income Statement'!K13*'Cash Receipts and Disbursements'!$B$9)</f>
        <v>0</v>
      </c>
      <c r="N18" s="27">
        <f>('Yr 3 Income Statement'!M13*'Cash Receipts and Disbursements'!$B$8)+('Yr 3 Income Statement'!L13*'Cash Receipts and Disbursements'!$B$9)</f>
        <v>0</v>
      </c>
      <c r="O18" s="27">
        <f>SUM(C18:N18)</f>
        <v>0</v>
      </c>
    </row>
    <row r="19" spans="1:15" x14ac:dyDescent="0.2">
      <c r="A19" s="1" t="s">
        <v>99</v>
      </c>
      <c r="C19" s="7">
        <f t="shared" ref="C19:N19" si="2">SUM(C11:C18)</f>
        <v>0</v>
      </c>
      <c r="D19" s="7">
        <f t="shared" si="2"/>
        <v>0</v>
      </c>
      <c r="E19" s="7">
        <f t="shared" si="2"/>
        <v>0</v>
      </c>
      <c r="F19" s="7">
        <f t="shared" si="2"/>
        <v>0</v>
      </c>
      <c r="G19" s="7">
        <f t="shared" si="2"/>
        <v>0</v>
      </c>
      <c r="H19" s="7">
        <f t="shared" si="2"/>
        <v>0</v>
      </c>
      <c r="I19" s="7">
        <f t="shared" si="2"/>
        <v>0</v>
      </c>
      <c r="J19" s="7">
        <f t="shared" si="2"/>
        <v>0</v>
      </c>
      <c r="K19" s="7">
        <f t="shared" si="2"/>
        <v>0</v>
      </c>
      <c r="L19" s="7">
        <f t="shared" si="2"/>
        <v>0</v>
      </c>
      <c r="M19" s="7">
        <f t="shared" si="2"/>
        <v>0</v>
      </c>
      <c r="N19" s="7">
        <f t="shared" si="2"/>
        <v>0</v>
      </c>
      <c r="O19" s="7">
        <f>SUM(C19:N19)</f>
        <v>0</v>
      </c>
    </row>
    <row r="20" spans="1:15" x14ac:dyDescent="0.2">
      <c r="A20" s="2"/>
      <c r="C20" s="7"/>
      <c r="D20" s="7"/>
      <c r="E20" s="7"/>
      <c r="F20" s="7"/>
      <c r="G20" s="7"/>
      <c r="H20" s="7"/>
      <c r="I20" s="7"/>
      <c r="J20" s="7"/>
      <c r="K20" s="7"/>
      <c r="L20" s="7"/>
      <c r="M20" s="7"/>
      <c r="N20" s="7"/>
      <c r="O20" s="7"/>
    </row>
    <row r="21" spans="1:15" x14ac:dyDescent="0.2">
      <c r="A21" s="2"/>
      <c r="C21" s="7"/>
      <c r="D21" s="7"/>
      <c r="E21" s="7"/>
      <c r="F21" s="7"/>
      <c r="G21" s="7"/>
      <c r="H21" s="7"/>
      <c r="I21" s="7"/>
      <c r="J21" s="7"/>
      <c r="K21" s="7"/>
      <c r="L21" s="7"/>
      <c r="M21" s="7"/>
      <c r="N21" s="7"/>
      <c r="O21" s="7"/>
    </row>
    <row r="22" spans="1:15" x14ac:dyDescent="0.2">
      <c r="A22" s="1" t="s">
        <v>100</v>
      </c>
      <c r="C22" s="7"/>
      <c r="D22" s="7"/>
      <c r="E22" s="7"/>
      <c r="F22" s="7"/>
      <c r="G22" s="7"/>
      <c r="H22" s="7"/>
      <c r="I22" s="7"/>
      <c r="J22" s="7"/>
      <c r="K22" s="7"/>
      <c r="L22" s="7"/>
      <c r="M22" s="7"/>
      <c r="N22" s="7"/>
      <c r="O22" s="7"/>
    </row>
    <row r="23" spans="1:15" x14ac:dyDescent="0.2">
      <c r="B23" s="2" t="s">
        <v>227</v>
      </c>
      <c r="C23" s="6">
        <v>0</v>
      </c>
      <c r="D23" s="6">
        <v>0</v>
      </c>
      <c r="E23" s="6">
        <v>0</v>
      </c>
      <c r="F23" s="6">
        <v>0</v>
      </c>
      <c r="G23" s="6">
        <v>0</v>
      </c>
      <c r="H23" s="6">
        <v>0</v>
      </c>
      <c r="I23" s="6">
        <v>0</v>
      </c>
      <c r="J23" s="6">
        <v>0</v>
      </c>
      <c r="K23" s="6">
        <v>0</v>
      </c>
      <c r="L23" s="6">
        <v>0</v>
      </c>
      <c r="M23" s="6">
        <v>0</v>
      </c>
      <c r="N23" s="6">
        <f>'Cash Flow Statements'!$S$20</f>
        <v>0</v>
      </c>
      <c r="O23" s="7">
        <f>SUM(C23:N23)</f>
        <v>0</v>
      </c>
    </row>
    <row r="24" spans="1:15" x14ac:dyDescent="0.2">
      <c r="A24" s="2"/>
      <c r="B24" s="42" t="s">
        <v>73</v>
      </c>
      <c r="C24" s="7"/>
      <c r="D24" s="7"/>
      <c r="E24" s="7"/>
      <c r="F24" s="7"/>
      <c r="G24" s="7"/>
      <c r="H24" s="7"/>
      <c r="I24" s="7"/>
      <c r="J24" s="7"/>
      <c r="K24" s="7"/>
      <c r="L24" s="7"/>
      <c r="M24" s="7"/>
      <c r="N24" s="7"/>
      <c r="O24" s="7"/>
    </row>
    <row r="25" spans="1:15" x14ac:dyDescent="0.2">
      <c r="A25" s="2"/>
      <c r="B25" s="2" t="str">
        <f>B12</f>
        <v>Product / Service 1</v>
      </c>
      <c r="C25" s="7">
        <f>'Yr 3 Income Statement'!C16</f>
        <v>0</v>
      </c>
      <c r="D25" s="7">
        <f>'Yr 3 Income Statement'!D16</f>
        <v>0</v>
      </c>
      <c r="E25" s="7">
        <f>'Yr 3 Income Statement'!E16</f>
        <v>0</v>
      </c>
      <c r="F25" s="7">
        <f>'Yr 3 Income Statement'!F16</f>
        <v>0</v>
      </c>
      <c r="G25" s="7">
        <f>'Yr 3 Income Statement'!G16</f>
        <v>0</v>
      </c>
      <c r="H25" s="7">
        <f>'Yr 3 Income Statement'!H16</f>
        <v>0</v>
      </c>
      <c r="I25" s="7">
        <f>'Yr 3 Income Statement'!I16</f>
        <v>0</v>
      </c>
      <c r="J25" s="7">
        <f>'Yr 3 Income Statement'!J16</f>
        <v>0</v>
      </c>
      <c r="K25" s="7">
        <f>'Yr 3 Income Statement'!K16</f>
        <v>0</v>
      </c>
      <c r="L25" s="7">
        <f>'Yr 3 Income Statement'!L16</f>
        <v>0</v>
      </c>
      <c r="M25" s="7">
        <f>'Yr 3 Income Statement'!M16</f>
        <v>0</v>
      </c>
      <c r="N25" s="7">
        <f>'Yr 3 Income Statement'!N16</f>
        <v>0</v>
      </c>
      <c r="O25" s="7">
        <f>SUM(C25:N25)</f>
        <v>0</v>
      </c>
    </row>
    <row r="26" spans="1:15" x14ac:dyDescent="0.2">
      <c r="A26" s="2"/>
      <c r="B26" s="2" t="str">
        <f t="shared" ref="B26:B30" si="3">B13</f>
        <v>Product / Service 2</v>
      </c>
      <c r="C26" s="7">
        <f>'Yr 3 Income Statement'!C17</f>
        <v>0</v>
      </c>
      <c r="D26" s="7">
        <f>'Yr 3 Income Statement'!D17</f>
        <v>0</v>
      </c>
      <c r="E26" s="7">
        <f>'Yr 3 Income Statement'!E17</f>
        <v>0</v>
      </c>
      <c r="F26" s="7">
        <f>'Yr 3 Income Statement'!F17</f>
        <v>0</v>
      </c>
      <c r="G26" s="7">
        <f>'Yr 3 Income Statement'!G17</f>
        <v>0</v>
      </c>
      <c r="H26" s="7">
        <f>'Yr 3 Income Statement'!H17</f>
        <v>0</v>
      </c>
      <c r="I26" s="7">
        <f>'Yr 3 Income Statement'!I17</f>
        <v>0</v>
      </c>
      <c r="J26" s="7">
        <f>'Yr 3 Income Statement'!J17</f>
        <v>0</v>
      </c>
      <c r="K26" s="7">
        <f>'Yr 3 Income Statement'!K17</f>
        <v>0</v>
      </c>
      <c r="L26" s="7">
        <f>'Yr 3 Income Statement'!L17</f>
        <v>0</v>
      </c>
      <c r="M26" s="7">
        <f>'Yr 3 Income Statement'!M17</f>
        <v>0</v>
      </c>
      <c r="N26" s="7">
        <f>'Yr 3 Income Statement'!N17</f>
        <v>0</v>
      </c>
      <c r="O26" s="7">
        <f t="shared" ref="O26:O30" si="4">SUM(C26:N26)</f>
        <v>0</v>
      </c>
    </row>
    <row r="27" spans="1:15" x14ac:dyDescent="0.2">
      <c r="A27" s="2"/>
      <c r="B27" s="2" t="str">
        <f t="shared" si="3"/>
        <v>Product / Service 3</v>
      </c>
      <c r="C27" s="7">
        <f>'Yr 3 Income Statement'!C18</f>
        <v>0</v>
      </c>
      <c r="D27" s="7">
        <f>'Yr 3 Income Statement'!D18</f>
        <v>0</v>
      </c>
      <c r="E27" s="7">
        <f>'Yr 3 Income Statement'!E18</f>
        <v>0</v>
      </c>
      <c r="F27" s="7">
        <f>'Yr 3 Income Statement'!F18</f>
        <v>0</v>
      </c>
      <c r="G27" s="7">
        <f>'Yr 3 Income Statement'!G18</f>
        <v>0</v>
      </c>
      <c r="H27" s="7">
        <f>'Yr 3 Income Statement'!H18</f>
        <v>0</v>
      </c>
      <c r="I27" s="7">
        <f>'Yr 3 Income Statement'!I18</f>
        <v>0</v>
      </c>
      <c r="J27" s="7">
        <f>'Yr 3 Income Statement'!J18</f>
        <v>0</v>
      </c>
      <c r="K27" s="7">
        <f>'Yr 3 Income Statement'!K18</f>
        <v>0</v>
      </c>
      <c r="L27" s="7">
        <f>'Yr 3 Income Statement'!L18</f>
        <v>0</v>
      </c>
      <c r="M27" s="7">
        <f>'Yr 3 Income Statement'!M18</f>
        <v>0</v>
      </c>
      <c r="N27" s="7">
        <f>'Yr 3 Income Statement'!N18</f>
        <v>0</v>
      </c>
      <c r="O27" s="7">
        <f t="shared" si="4"/>
        <v>0</v>
      </c>
    </row>
    <row r="28" spans="1:15" x14ac:dyDescent="0.2">
      <c r="A28" s="2"/>
      <c r="B28" s="2" t="str">
        <f t="shared" si="3"/>
        <v>Product / Service 4</v>
      </c>
      <c r="C28" s="7">
        <f>'Yr 3 Income Statement'!C19</f>
        <v>0</v>
      </c>
      <c r="D28" s="7">
        <f>'Yr 3 Income Statement'!D19</f>
        <v>0</v>
      </c>
      <c r="E28" s="7">
        <f>'Yr 3 Income Statement'!E19</f>
        <v>0</v>
      </c>
      <c r="F28" s="7">
        <f>'Yr 3 Income Statement'!F19</f>
        <v>0</v>
      </c>
      <c r="G28" s="7">
        <f>'Yr 3 Income Statement'!G19</f>
        <v>0</v>
      </c>
      <c r="H28" s="7">
        <f>'Yr 3 Income Statement'!H19</f>
        <v>0</v>
      </c>
      <c r="I28" s="7">
        <f>'Yr 3 Income Statement'!I19</f>
        <v>0</v>
      </c>
      <c r="J28" s="7">
        <f>'Yr 3 Income Statement'!J19</f>
        <v>0</v>
      </c>
      <c r="K28" s="7">
        <f>'Yr 3 Income Statement'!K19</f>
        <v>0</v>
      </c>
      <c r="L28" s="7">
        <f>'Yr 3 Income Statement'!L19</f>
        <v>0</v>
      </c>
      <c r="M28" s="7">
        <f>'Yr 3 Income Statement'!M19</f>
        <v>0</v>
      </c>
      <c r="N28" s="7">
        <f>'Yr 3 Income Statement'!N19</f>
        <v>0</v>
      </c>
      <c r="O28" s="7">
        <f t="shared" si="4"/>
        <v>0</v>
      </c>
    </row>
    <row r="29" spans="1:15" x14ac:dyDescent="0.2">
      <c r="A29" s="2"/>
      <c r="B29" s="2" t="str">
        <f t="shared" si="3"/>
        <v>Product / Service 5</v>
      </c>
      <c r="C29" s="7">
        <f>'Yr 3 Income Statement'!C20</f>
        <v>0</v>
      </c>
      <c r="D29" s="7">
        <f>'Yr 3 Income Statement'!D20</f>
        <v>0</v>
      </c>
      <c r="E29" s="7">
        <f>'Yr 3 Income Statement'!E20</f>
        <v>0</v>
      </c>
      <c r="F29" s="7">
        <f>'Yr 3 Income Statement'!F20</f>
        <v>0</v>
      </c>
      <c r="G29" s="7">
        <f>'Yr 3 Income Statement'!G20</f>
        <v>0</v>
      </c>
      <c r="H29" s="7">
        <f>'Yr 3 Income Statement'!H20</f>
        <v>0</v>
      </c>
      <c r="I29" s="7">
        <f>'Yr 3 Income Statement'!I20</f>
        <v>0</v>
      </c>
      <c r="J29" s="7">
        <f>'Yr 3 Income Statement'!J20</f>
        <v>0</v>
      </c>
      <c r="K29" s="7">
        <f>'Yr 3 Income Statement'!K20</f>
        <v>0</v>
      </c>
      <c r="L29" s="7">
        <f>'Yr 3 Income Statement'!L20</f>
        <v>0</v>
      </c>
      <c r="M29" s="7">
        <f>'Yr 3 Income Statement'!M20</f>
        <v>0</v>
      </c>
      <c r="N29" s="7">
        <f>'Yr 3 Income Statement'!N20</f>
        <v>0</v>
      </c>
      <c r="O29" s="7">
        <f t="shared" si="4"/>
        <v>0</v>
      </c>
    </row>
    <row r="30" spans="1:15" x14ac:dyDescent="0.2">
      <c r="A30" s="2"/>
      <c r="B30" s="2" t="str">
        <f t="shared" si="3"/>
        <v>Product / Service 6</v>
      </c>
      <c r="C30" s="7">
        <f>'Yr 3 Income Statement'!C21</f>
        <v>0</v>
      </c>
      <c r="D30" s="7">
        <f>'Yr 3 Income Statement'!D21</f>
        <v>0</v>
      </c>
      <c r="E30" s="7">
        <f>'Yr 3 Income Statement'!E21</f>
        <v>0</v>
      </c>
      <c r="F30" s="7">
        <f>'Yr 3 Income Statement'!F21</f>
        <v>0</v>
      </c>
      <c r="G30" s="7">
        <f>'Yr 3 Income Statement'!G21</f>
        <v>0</v>
      </c>
      <c r="H30" s="7">
        <f>'Yr 3 Income Statement'!H21</f>
        <v>0</v>
      </c>
      <c r="I30" s="7">
        <f>'Yr 3 Income Statement'!I21</f>
        <v>0</v>
      </c>
      <c r="J30" s="7">
        <f>'Yr 3 Income Statement'!J21</f>
        <v>0</v>
      </c>
      <c r="K30" s="7">
        <f>'Yr 3 Income Statement'!K21</f>
        <v>0</v>
      </c>
      <c r="L30" s="7">
        <f>'Yr 3 Income Statement'!L21</f>
        <v>0</v>
      </c>
      <c r="M30" s="7">
        <f>'Yr 3 Income Statement'!M21</f>
        <v>0</v>
      </c>
      <c r="N30" s="7">
        <f>'Yr 3 Income Statement'!N21</f>
        <v>0</v>
      </c>
      <c r="O30" s="7">
        <f t="shared" si="4"/>
        <v>0</v>
      </c>
    </row>
    <row r="31" spans="1:15" x14ac:dyDescent="0.2">
      <c r="A31" s="2"/>
      <c r="B31" s="2" t="s">
        <v>0</v>
      </c>
      <c r="C31" s="7">
        <f>'Yr 3 Income Statement'!C31</f>
        <v>0</v>
      </c>
      <c r="D31" s="7">
        <f>+C31</f>
        <v>0</v>
      </c>
      <c r="E31" s="7">
        <f t="shared" ref="E31:N31" si="5">+D31</f>
        <v>0</v>
      </c>
      <c r="F31" s="7">
        <f t="shared" si="5"/>
        <v>0</v>
      </c>
      <c r="G31" s="7">
        <f t="shared" si="5"/>
        <v>0</v>
      </c>
      <c r="H31" s="7">
        <f t="shared" si="5"/>
        <v>0</v>
      </c>
      <c r="I31" s="7">
        <f t="shared" si="5"/>
        <v>0</v>
      </c>
      <c r="J31" s="7">
        <f t="shared" si="5"/>
        <v>0</v>
      </c>
      <c r="K31" s="7">
        <f t="shared" si="5"/>
        <v>0</v>
      </c>
      <c r="L31" s="7">
        <f t="shared" si="5"/>
        <v>0</v>
      </c>
      <c r="M31" s="7">
        <f t="shared" si="5"/>
        <v>0</v>
      </c>
      <c r="N31" s="7">
        <f t="shared" si="5"/>
        <v>0</v>
      </c>
      <c r="O31" s="7">
        <f t="shared" ref="O31:O35" si="6">SUM(C31:N31)</f>
        <v>0</v>
      </c>
    </row>
    <row r="32" spans="1:15" x14ac:dyDescent="0.2">
      <c r="A32" s="2"/>
      <c r="B32" s="2" t="s">
        <v>20</v>
      </c>
      <c r="C32" s="7">
        <f>'Yr 3 Income Statement'!C42-'Yr 3 Income Statement'!C41-'Yr 3 Income Statement'!C40</f>
        <v>0</v>
      </c>
      <c r="D32" s="7">
        <f>'Yr 3 Income Statement'!D42-'Yr 3 Income Statement'!D41-'Yr 3 Income Statement'!D40</f>
        <v>0</v>
      </c>
      <c r="E32" s="7">
        <f>'Yr 3 Income Statement'!E42-'Yr 3 Income Statement'!E41-'Yr 3 Income Statement'!E40</f>
        <v>0</v>
      </c>
      <c r="F32" s="7">
        <f>'Yr 3 Income Statement'!F42-'Yr 3 Income Statement'!F41-'Yr 3 Income Statement'!F40</f>
        <v>0</v>
      </c>
      <c r="G32" s="7">
        <f>'Yr 3 Income Statement'!G42-'Yr 3 Income Statement'!G41-'Yr 3 Income Statement'!G40</f>
        <v>0</v>
      </c>
      <c r="H32" s="7">
        <f>'Yr 3 Income Statement'!H42-'Yr 3 Income Statement'!H41-'Yr 3 Income Statement'!H40</f>
        <v>0</v>
      </c>
      <c r="I32" s="7">
        <f>'Yr 3 Income Statement'!I42-'Yr 3 Income Statement'!I41-'Yr 3 Income Statement'!I40</f>
        <v>0</v>
      </c>
      <c r="J32" s="7">
        <f>'Yr 3 Income Statement'!J42-'Yr 3 Income Statement'!J41-'Yr 3 Income Statement'!J40</f>
        <v>0</v>
      </c>
      <c r="K32" s="7">
        <f>'Yr 3 Income Statement'!K42-'Yr 3 Income Statement'!K41-'Yr 3 Income Statement'!K40</f>
        <v>0</v>
      </c>
      <c r="L32" s="7">
        <f>'Yr 3 Income Statement'!L42-'Yr 3 Income Statement'!L41-'Yr 3 Income Statement'!L40</f>
        <v>0</v>
      </c>
      <c r="M32" s="7">
        <f>'Yr 3 Income Statement'!M42-'Yr 3 Income Statement'!M41-'Yr 3 Income Statement'!M40</f>
        <v>0</v>
      </c>
      <c r="N32" s="7">
        <f>'Yr 3 Income Statement'!N42-'Yr 3 Income Statement'!N41-'Yr 3 Income Statement'!N40</f>
        <v>0</v>
      </c>
      <c r="O32" s="7">
        <f t="shared" si="6"/>
        <v>0</v>
      </c>
    </row>
    <row r="33" spans="1:15" x14ac:dyDescent="0.2">
      <c r="A33" s="2"/>
      <c r="B33" s="2" t="s">
        <v>254</v>
      </c>
      <c r="C33" s="7">
        <f>'Yr 3 Income Statement'!C50</f>
        <v>0</v>
      </c>
      <c r="D33" s="7">
        <f>'Yr 3 Income Statement'!D50</f>
        <v>0</v>
      </c>
      <c r="E33" s="7">
        <f>'Yr 3 Income Statement'!E50</f>
        <v>0</v>
      </c>
      <c r="F33" s="7">
        <f>'Yr 3 Income Statement'!F50</f>
        <v>0</v>
      </c>
      <c r="G33" s="7">
        <f>'Yr 3 Income Statement'!G50</f>
        <v>0</v>
      </c>
      <c r="H33" s="7">
        <f>'Yr 3 Income Statement'!H50</f>
        <v>0</v>
      </c>
      <c r="I33" s="7">
        <f>'Yr 3 Income Statement'!I50</f>
        <v>0</v>
      </c>
      <c r="J33" s="7">
        <f>'Yr 3 Income Statement'!J50</f>
        <v>0</v>
      </c>
      <c r="K33" s="7">
        <f>'Yr 3 Income Statement'!K50</f>
        <v>0</v>
      </c>
      <c r="L33" s="7">
        <f>'Yr 3 Income Statement'!L50</f>
        <v>0</v>
      </c>
      <c r="M33" s="7">
        <f>'Yr 3 Income Statement'!M50</f>
        <v>0</v>
      </c>
      <c r="N33" s="7">
        <f>'Yr 3 Income Statement'!N50</f>
        <v>0</v>
      </c>
      <c r="O33" s="7">
        <f t="shared" si="6"/>
        <v>0</v>
      </c>
    </row>
    <row r="34" spans="1:15" x14ac:dyDescent="0.2">
      <c r="A34" s="2"/>
      <c r="B34" s="2" t="s">
        <v>101</v>
      </c>
      <c r="C34" s="7">
        <f>+Expenses!B47</f>
        <v>0</v>
      </c>
      <c r="D34" s="7">
        <f>C34</f>
        <v>0</v>
      </c>
      <c r="E34" s="7">
        <f t="shared" ref="E34:N34" si="7">D34</f>
        <v>0</v>
      </c>
      <c r="F34" s="7">
        <f t="shared" si="7"/>
        <v>0</v>
      </c>
      <c r="G34" s="7">
        <f t="shared" si="7"/>
        <v>0</v>
      </c>
      <c r="H34" s="7">
        <f t="shared" si="7"/>
        <v>0</v>
      </c>
      <c r="I34" s="7">
        <f t="shared" si="7"/>
        <v>0</v>
      </c>
      <c r="J34" s="7">
        <f t="shared" si="7"/>
        <v>0</v>
      </c>
      <c r="K34" s="7">
        <f t="shared" si="7"/>
        <v>0</v>
      </c>
      <c r="L34" s="7">
        <f t="shared" si="7"/>
        <v>0</v>
      </c>
      <c r="M34" s="7">
        <f t="shared" si="7"/>
        <v>0</v>
      </c>
      <c r="N34" s="7">
        <f t="shared" si="7"/>
        <v>0</v>
      </c>
      <c r="O34" s="7">
        <f t="shared" si="6"/>
        <v>0</v>
      </c>
    </row>
    <row r="35" spans="1:15" x14ac:dyDescent="0.2">
      <c r="A35" s="1" t="s">
        <v>102</v>
      </c>
      <c r="C35" s="7">
        <f t="shared" ref="C35:N35" si="8">SUM(C23:C34)</f>
        <v>0</v>
      </c>
      <c r="D35" s="7">
        <f t="shared" si="8"/>
        <v>0</v>
      </c>
      <c r="E35" s="7">
        <f t="shared" si="8"/>
        <v>0</v>
      </c>
      <c r="F35" s="7">
        <f t="shared" si="8"/>
        <v>0</v>
      </c>
      <c r="G35" s="7">
        <f t="shared" si="8"/>
        <v>0</v>
      </c>
      <c r="H35" s="7">
        <f t="shared" si="8"/>
        <v>0</v>
      </c>
      <c r="I35" s="7">
        <f t="shared" si="8"/>
        <v>0</v>
      </c>
      <c r="J35" s="7">
        <f t="shared" si="8"/>
        <v>0</v>
      </c>
      <c r="K35" s="7">
        <f t="shared" si="8"/>
        <v>0</v>
      </c>
      <c r="L35" s="7">
        <f t="shared" si="8"/>
        <v>0</v>
      </c>
      <c r="M35" s="7">
        <f t="shared" si="8"/>
        <v>0</v>
      </c>
      <c r="N35" s="7">
        <f t="shared" si="8"/>
        <v>0</v>
      </c>
      <c r="O35" s="7">
        <f t="shared" si="6"/>
        <v>0</v>
      </c>
    </row>
    <row r="36" spans="1:15" x14ac:dyDescent="0.2">
      <c r="A36" s="2"/>
      <c r="C36" s="7"/>
      <c r="D36" s="7"/>
      <c r="E36" s="7"/>
      <c r="F36" s="7"/>
      <c r="G36" s="7"/>
      <c r="H36" s="7"/>
      <c r="I36" s="7"/>
      <c r="J36" s="7"/>
      <c r="K36" s="7"/>
      <c r="L36" s="7"/>
      <c r="M36" s="7"/>
      <c r="N36" s="7"/>
      <c r="O36" s="7"/>
    </row>
    <row r="37" spans="1:15" hidden="1" x14ac:dyDescent="0.2">
      <c r="A37" s="2"/>
      <c r="C37" s="7"/>
      <c r="D37" s="7"/>
      <c r="E37" s="7"/>
      <c r="F37" s="7"/>
      <c r="G37" s="7"/>
      <c r="H37" s="7"/>
      <c r="I37" s="7"/>
      <c r="J37" s="7"/>
      <c r="K37" s="7"/>
      <c r="L37" s="7"/>
      <c r="M37" s="7"/>
      <c r="N37" s="7"/>
      <c r="O37" s="7"/>
    </row>
    <row r="38" spans="1:15" hidden="1" x14ac:dyDescent="0.2">
      <c r="A38" s="1" t="s">
        <v>141</v>
      </c>
      <c r="C38" s="56">
        <f t="shared" ref="C38:N38" si="9">C7+C19-C35</f>
        <v>0</v>
      </c>
      <c r="D38" s="56">
        <f t="shared" si="9"/>
        <v>0</v>
      </c>
      <c r="E38" s="56">
        <f t="shared" si="9"/>
        <v>0</v>
      </c>
      <c r="F38" s="56">
        <f t="shared" si="9"/>
        <v>0</v>
      </c>
      <c r="G38" s="56">
        <f t="shared" si="9"/>
        <v>0</v>
      </c>
      <c r="H38" s="56">
        <f t="shared" si="9"/>
        <v>0</v>
      </c>
      <c r="I38" s="56">
        <f t="shared" si="9"/>
        <v>0</v>
      </c>
      <c r="J38" s="56">
        <f t="shared" si="9"/>
        <v>0</v>
      </c>
      <c r="K38" s="56">
        <f t="shared" si="9"/>
        <v>0</v>
      </c>
      <c r="L38" s="56">
        <f t="shared" si="9"/>
        <v>0</v>
      </c>
      <c r="M38" s="56">
        <f t="shared" si="9"/>
        <v>0</v>
      </c>
      <c r="N38" s="56">
        <f t="shared" si="9"/>
        <v>0</v>
      </c>
      <c r="O38" s="7"/>
    </row>
    <row r="39" spans="1:15" hidden="1" x14ac:dyDescent="0.2">
      <c r="A39" s="2"/>
      <c r="C39" s="7"/>
      <c r="D39" s="7"/>
      <c r="E39" s="7"/>
      <c r="F39" s="7"/>
      <c r="G39" s="7"/>
      <c r="H39" s="7"/>
      <c r="I39" s="7"/>
      <c r="J39" s="7"/>
      <c r="K39" s="7"/>
      <c r="L39" s="7"/>
      <c r="M39" s="7"/>
      <c r="N39" s="7"/>
      <c r="O39" s="7"/>
    </row>
    <row r="40" spans="1:15" hidden="1" x14ac:dyDescent="0.2">
      <c r="A40" s="2"/>
      <c r="C40" s="7"/>
      <c r="D40" s="7"/>
      <c r="E40" s="7"/>
      <c r="F40" s="7"/>
      <c r="G40" s="7"/>
      <c r="H40" s="7"/>
      <c r="I40" s="7"/>
      <c r="J40" s="7"/>
      <c r="K40" s="7"/>
      <c r="L40" s="7"/>
      <c r="M40" s="7"/>
      <c r="N40" s="7"/>
      <c r="O40" s="7"/>
    </row>
    <row r="41" spans="1:15" hidden="1" x14ac:dyDescent="0.2">
      <c r="C41" s="7"/>
      <c r="D41" s="7"/>
      <c r="E41" s="7"/>
      <c r="F41" s="7"/>
      <c r="G41" s="7"/>
      <c r="H41" s="7"/>
      <c r="I41" s="7"/>
      <c r="J41" s="7"/>
      <c r="K41" s="7"/>
      <c r="L41" s="7"/>
      <c r="M41" s="7"/>
      <c r="N41" s="7"/>
      <c r="O41" s="7"/>
    </row>
    <row r="42" spans="1:15" hidden="1" x14ac:dyDescent="0.2">
      <c r="A42" s="2"/>
    </row>
    <row r="43" spans="1:15" ht="12.75" thickBot="1" x14ac:dyDescent="0.25">
      <c r="A43" s="1" t="s">
        <v>271</v>
      </c>
      <c r="C43" s="55">
        <f>C38</f>
        <v>0</v>
      </c>
      <c r="D43" s="55">
        <f t="shared" ref="D43:N43" si="10">D38</f>
        <v>0</v>
      </c>
      <c r="E43" s="55">
        <f t="shared" si="10"/>
        <v>0</v>
      </c>
      <c r="F43" s="55">
        <f t="shared" si="10"/>
        <v>0</v>
      </c>
      <c r="G43" s="55">
        <f t="shared" si="10"/>
        <v>0</v>
      </c>
      <c r="H43" s="55">
        <f t="shared" si="10"/>
        <v>0</v>
      </c>
      <c r="I43" s="55">
        <f t="shared" si="10"/>
        <v>0</v>
      </c>
      <c r="J43" s="55">
        <f t="shared" si="10"/>
        <v>0</v>
      </c>
      <c r="K43" s="55">
        <f t="shared" si="10"/>
        <v>0</v>
      </c>
      <c r="L43" s="55">
        <f t="shared" si="10"/>
        <v>0</v>
      </c>
      <c r="M43" s="55">
        <f t="shared" si="10"/>
        <v>0</v>
      </c>
      <c r="N43" s="55">
        <f t="shared" si="10"/>
        <v>0</v>
      </c>
    </row>
    <row r="44" spans="1:15" ht="12.75" thickTop="1" x14ac:dyDescent="0.2">
      <c r="A44" s="2"/>
    </row>
    <row r="45" spans="1:15" x14ac:dyDescent="0.2">
      <c r="A45" s="2"/>
    </row>
    <row r="46" spans="1:15" x14ac:dyDescent="0.2">
      <c r="A46" s="2"/>
    </row>
    <row r="47" spans="1:15" x14ac:dyDescent="0.2">
      <c r="A47" s="2"/>
    </row>
    <row r="48" spans="1:15"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hidden="1" x14ac:dyDescent="0.2">
      <c r="A64" s="2"/>
    </row>
    <row r="65" spans="1:1" hidden="1" x14ac:dyDescent="0.2">
      <c r="A65" s="2"/>
    </row>
    <row r="66" spans="1:1" hidden="1" x14ac:dyDescent="0.2">
      <c r="A66" s="2"/>
    </row>
    <row r="67" spans="1:1" hidden="1" x14ac:dyDescent="0.2">
      <c r="A67" s="2"/>
    </row>
    <row r="68" spans="1:1" hidden="1" x14ac:dyDescent="0.2">
      <c r="A68" s="2"/>
    </row>
    <row r="69" spans="1:1" hidden="1" x14ac:dyDescent="0.2"/>
    <row r="70" spans="1:1" hidden="1" x14ac:dyDescent="0.2"/>
    <row r="71" spans="1:1" hidden="1" x14ac:dyDescent="0.2"/>
    <row r="72" spans="1:1" hidden="1" x14ac:dyDescent="0.2"/>
    <row r="73" spans="1:1" hidden="1" x14ac:dyDescent="0.2"/>
    <row r="74" spans="1:1" hidden="1" x14ac:dyDescent="0.2"/>
    <row r="75" spans="1:1" hidden="1" x14ac:dyDescent="0.2"/>
    <row r="76" spans="1:1" hidden="1" x14ac:dyDescent="0.2"/>
    <row r="77" spans="1:1" hidden="1" x14ac:dyDescent="0.2"/>
    <row r="78" spans="1:1" hidden="1" x14ac:dyDescent="0.2"/>
    <row r="79" spans="1:1" hidden="1" x14ac:dyDescent="0.2"/>
    <row r="80" spans="1:1" hidden="1" x14ac:dyDescent="0.2"/>
    <row r="81" hidden="1" x14ac:dyDescent="0.2"/>
  </sheetData>
  <phoneticPr fontId="0" type="noConversion"/>
  <pageMargins left="0.75" right="0.75" top="1" bottom="1" header="0.5" footer="0.5"/>
  <pageSetup scale="75" orientation="landscape"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7"/>
  <sheetViews>
    <sheetView tabSelected="1" zoomScale="90" zoomScaleNormal="90" zoomScalePageLayoutView="90" workbookViewId="0">
      <selection activeCell="D28" sqref="D28"/>
    </sheetView>
  </sheetViews>
  <sheetFormatPr defaultColWidth="8.85546875" defaultRowHeight="12" x14ac:dyDescent="0.2"/>
  <cols>
    <col min="1" max="1" width="43" style="124" customWidth="1"/>
    <col min="2" max="2" width="14.7109375" style="126" customWidth="1"/>
    <col min="3" max="3" width="12" style="126" customWidth="1"/>
    <col min="4" max="4" width="11.28515625" style="126" customWidth="1"/>
    <col min="5" max="5" width="11.42578125" style="124" bestFit="1" customWidth="1"/>
    <col min="6" max="6" width="5.7109375" style="125" bestFit="1" customWidth="1"/>
    <col min="7" max="7" width="19.7109375" style="126" hidden="1" customWidth="1"/>
    <col min="8" max="10" width="9.140625" style="126" hidden="1" customWidth="1"/>
    <col min="11" max="11" width="18.7109375" style="126" hidden="1" customWidth="1"/>
    <col min="12" max="12" width="34.28515625" style="126" bestFit="1" customWidth="1"/>
    <col min="13" max="13" width="6" style="126" bestFit="1" customWidth="1"/>
    <col min="14" max="14" width="7.42578125" style="126" bestFit="1" customWidth="1"/>
    <col min="15" max="17" width="8.85546875" style="126"/>
    <col min="18" max="18" width="65.7109375" style="126" customWidth="1"/>
    <col min="19" max="16384" width="8.85546875" style="126"/>
  </cols>
  <sheetData>
    <row r="1" spans="1:18" ht="18" x14ac:dyDescent="0.25">
      <c r="A1" s="279" t="str">
        <f>Revenue!B1</f>
        <v>Name</v>
      </c>
      <c r="B1" s="280"/>
      <c r="C1" s="280"/>
      <c r="D1" s="280"/>
      <c r="E1" s="280"/>
      <c r="F1" s="280"/>
      <c r="G1" s="280"/>
      <c r="H1" s="280"/>
      <c r="I1" s="280"/>
      <c r="J1" s="280"/>
    </row>
    <row r="2" spans="1:18" x14ac:dyDescent="0.2">
      <c r="A2" s="123"/>
      <c r="B2" s="124"/>
      <c r="C2" s="124"/>
      <c r="D2" s="124"/>
      <c r="G2" s="124"/>
      <c r="H2" s="124"/>
      <c r="I2" s="124"/>
      <c r="J2" s="124"/>
    </row>
    <row r="3" spans="1:18" x14ac:dyDescent="0.2">
      <c r="A3" s="129" t="s">
        <v>280</v>
      </c>
      <c r="B3" s="192" t="s">
        <v>282</v>
      </c>
      <c r="C3" s="194" t="s">
        <v>18</v>
      </c>
      <c r="D3" s="195" t="s">
        <v>19</v>
      </c>
      <c r="E3" s="281" t="s">
        <v>39</v>
      </c>
      <c r="F3" s="282"/>
      <c r="G3" s="130"/>
      <c r="H3" s="124"/>
      <c r="I3" s="124"/>
      <c r="J3" s="124"/>
      <c r="L3" s="175" t="s">
        <v>272</v>
      </c>
    </row>
    <row r="4" spans="1:18" x14ac:dyDescent="0.2">
      <c r="A4" s="129"/>
      <c r="B4" s="130"/>
      <c r="C4" s="130"/>
      <c r="D4" s="130"/>
      <c r="E4" s="130"/>
      <c r="G4" s="124"/>
      <c r="H4" s="124"/>
      <c r="I4" s="124"/>
      <c r="J4" s="124"/>
    </row>
    <row r="5" spans="1:18" x14ac:dyDescent="0.2">
      <c r="A5" s="123" t="s">
        <v>110</v>
      </c>
      <c r="B5" s="130"/>
      <c r="C5" s="130"/>
      <c r="D5" s="130"/>
      <c r="E5" s="130"/>
      <c r="G5" s="124"/>
      <c r="H5" s="124"/>
      <c r="I5" s="124"/>
      <c r="J5" s="124"/>
      <c r="K5" s="127"/>
      <c r="M5" s="127"/>
      <c r="Q5" s="128"/>
    </row>
    <row r="6" spans="1:18" x14ac:dyDescent="0.2">
      <c r="A6" s="124" t="s">
        <v>50</v>
      </c>
      <c r="B6" s="132"/>
      <c r="C6" s="246"/>
      <c r="D6" s="246"/>
      <c r="E6" s="126"/>
      <c r="F6" s="126"/>
      <c r="I6" s="134"/>
      <c r="J6" s="134"/>
      <c r="Q6" s="128"/>
    </row>
    <row r="7" spans="1:18" x14ac:dyDescent="0.2">
      <c r="A7" s="124" t="s">
        <v>51</v>
      </c>
      <c r="B7" s="132"/>
      <c r="C7" s="247"/>
      <c r="D7" s="246"/>
      <c r="E7" s="136">
        <v>20</v>
      </c>
      <c r="F7" s="125" t="s">
        <v>40</v>
      </c>
      <c r="G7" s="137">
        <f>B7/E7</f>
        <v>0</v>
      </c>
      <c r="H7" s="138">
        <f t="shared" ref="H7:H12" si="0">G7/12</f>
        <v>0</v>
      </c>
      <c r="I7" s="134"/>
      <c r="J7" s="134"/>
      <c r="Q7" s="128"/>
    </row>
    <row r="8" spans="1:18" x14ac:dyDescent="0.2">
      <c r="A8" s="124" t="s">
        <v>226</v>
      </c>
      <c r="B8" s="132">
        <v>0</v>
      </c>
      <c r="C8" s="246"/>
      <c r="D8" s="246"/>
      <c r="E8" s="136">
        <v>7</v>
      </c>
      <c r="F8" s="125" t="s">
        <v>40</v>
      </c>
      <c r="G8" s="137">
        <f t="shared" ref="G8:G12" si="1">B8/E8</f>
        <v>0</v>
      </c>
      <c r="H8" s="138">
        <f t="shared" si="0"/>
        <v>0</v>
      </c>
      <c r="I8" s="134"/>
      <c r="J8" s="134"/>
      <c r="N8" s="139"/>
      <c r="O8" s="139"/>
      <c r="Q8" s="128"/>
    </row>
    <row r="9" spans="1:18" x14ac:dyDescent="0.2">
      <c r="A9" s="124" t="s">
        <v>49</v>
      </c>
      <c r="B9" s="132">
        <v>0</v>
      </c>
      <c r="C9" s="246"/>
      <c r="D9" s="246"/>
      <c r="E9" s="136">
        <v>7</v>
      </c>
      <c r="F9" s="125" t="s">
        <v>40</v>
      </c>
      <c r="G9" s="137">
        <f t="shared" si="1"/>
        <v>0</v>
      </c>
      <c r="H9" s="138">
        <f t="shared" si="0"/>
        <v>0</v>
      </c>
      <c r="I9" s="134"/>
      <c r="J9" s="134"/>
      <c r="K9" s="127"/>
      <c r="M9" s="127"/>
      <c r="N9" s="139"/>
      <c r="O9" s="139"/>
      <c r="Q9" s="128"/>
    </row>
    <row r="10" spans="1:18" x14ac:dyDescent="0.2">
      <c r="A10" s="124" t="s">
        <v>48</v>
      </c>
      <c r="B10" s="132">
        <v>0</v>
      </c>
      <c r="C10" s="246"/>
      <c r="D10" s="246"/>
      <c r="E10" s="136">
        <v>5</v>
      </c>
      <c r="F10" s="125" t="s">
        <v>40</v>
      </c>
      <c r="G10" s="137">
        <f t="shared" si="1"/>
        <v>0</v>
      </c>
      <c r="H10" s="138">
        <f t="shared" si="0"/>
        <v>0</v>
      </c>
      <c r="I10" s="134"/>
      <c r="J10" s="134"/>
      <c r="K10" s="127"/>
      <c r="M10" s="127"/>
      <c r="N10" s="139"/>
      <c r="O10" s="139"/>
      <c r="Q10" s="128"/>
      <c r="R10" s="127"/>
    </row>
    <row r="11" spans="1:18" x14ac:dyDescent="0.2">
      <c r="A11" s="124" t="s">
        <v>225</v>
      </c>
      <c r="B11" s="132">
        <v>0</v>
      </c>
      <c r="C11" s="246"/>
      <c r="D11" s="246"/>
      <c r="E11" s="136">
        <v>5</v>
      </c>
      <c r="F11" s="125" t="s">
        <v>40</v>
      </c>
      <c r="G11" s="137">
        <f t="shared" si="1"/>
        <v>0</v>
      </c>
      <c r="H11" s="138">
        <f t="shared" si="0"/>
        <v>0</v>
      </c>
      <c r="I11" s="134"/>
      <c r="J11" s="134"/>
      <c r="L11" s="149"/>
      <c r="Q11" s="128"/>
    </row>
    <row r="12" spans="1:18" ht="14.25" x14ac:dyDescent="0.35">
      <c r="A12" s="124" t="s">
        <v>52</v>
      </c>
      <c r="B12" s="145">
        <v>0</v>
      </c>
      <c r="C12" s="246"/>
      <c r="D12" s="246"/>
      <c r="E12" s="136">
        <v>5</v>
      </c>
      <c r="F12" s="125" t="s">
        <v>40</v>
      </c>
      <c r="G12" s="137">
        <f t="shared" si="1"/>
        <v>0</v>
      </c>
      <c r="H12" s="138">
        <f t="shared" si="0"/>
        <v>0</v>
      </c>
      <c r="I12" s="134"/>
      <c r="J12" s="134"/>
      <c r="L12" s="149"/>
      <c r="M12" s="128"/>
      <c r="Q12" s="128"/>
    </row>
    <row r="13" spans="1:18" x14ac:dyDescent="0.2">
      <c r="A13" s="123" t="s">
        <v>112</v>
      </c>
      <c r="B13" s="143">
        <f>SUM(B6:B12)</f>
        <v>0</v>
      </c>
      <c r="C13" s="248"/>
      <c r="D13" s="248"/>
      <c r="E13" s="133"/>
      <c r="I13" s="134"/>
      <c r="J13" s="134"/>
      <c r="L13" s="149"/>
      <c r="Q13" s="128"/>
    </row>
    <row r="14" spans="1:18" x14ac:dyDescent="0.2">
      <c r="A14" s="123"/>
      <c r="B14" s="143"/>
      <c r="C14" s="143"/>
      <c r="D14" s="249"/>
      <c r="E14" s="133"/>
      <c r="G14" s="144"/>
      <c r="H14" s="138">
        <f>SUM(H7:H12)</f>
        <v>0</v>
      </c>
      <c r="I14" s="134"/>
      <c r="J14" s="134"/>
      <c r="L14" s="149"/>
      <c r="Q14" s="128"/>
    </row>
    <row r="15" spans="1:18" x14ac:dyDescent="0.2">
      <c r="A15" s="150" t="s">
        <v>76</v>
      </c>
      <c r="B15" s="182">
        <v>0</v>
      </c>
      <c r="C15" s="182"/>
      <c r="D15" s="250">
        <f>C15*12</f>
        <v>0</v>
      </c>
      <c r="E15" s="147"/>
      <c r="G15" s="124"/>
      <c r="H15" s="124"/>
      <c r="I15" s="124"/>
      <c r="J15" s="124"/>
      <c r="L15" s="149"/>
      <c r="Q15" s="128"/>
    </row>
    <row r="16" spans="1:18" x14ac:dyDescent="0.2">
      <c r="A16" s="150" t="s">
        <v>294</v>
      </c>
      <c r="B16" s="182">
        <v>0</v>
      </c>
      <c r="C16" s="182">
        <v>0</v>
      </c>
      <c r="D16" s="250">
        <f>C16*12</f>
        <v>0</v>
      </c>
      <c r="E16" s="147"/>
      <c r="G16" s="124"/>
      <c r="H16" s="124"/>
      <c r="I16" s="124"/>
      <c r="J16" s="124"/>
      <c r="L16" s="149"/>
      <c r="Q16" s="128"/>
    </row>
    <row r="17" spans="1:17" x14ac:dyDescent="0.2">
      <c r="A17" s="198" t="s">
        <v>290</v>
      </c>
      <c r="B17" s="257">
        <f>+(+B15+B16)*E17</f>
        <v>0</v>
      </c>
      <c r="C17" s="257">
        <f>+(+C15+C16)*E17</f>
        <v>0</v>
      </c>
      <c r="D17" s="251">
        <f>+C17*12</f>
        <v>0</v>
      </c>
      <c r="E17" s="196">
        <v>7.6499999999999999E-2</v>
      </c>
      <c r="G17" s="124"/>
      <c r="H17" s="124"/>
      <c r="I17" s="124"/>
      <c r="J17" s="124"/>
      <c r="K17" s="127"/>
      <c r="M17" s="127"/>
      <c r="Q17" s="128"/>
    </row>
    <row r="18" spans="1:17" x14ac:dyDescent="0.2">
      <c r="A18" s="197" t="s">
        <v>291</v>
      </c>
      <c r="B18" s="242"/>
      <c r="C18" s="242"/>
      <c r="D18" s="252">
        <f>+C18*12</f>
        <v>0</v>
      </c>
      <c r="E18" s="147"/>
      <c r="G18" s="124"/>
      <c r="H18" s="124"/>
      <c r="I18" s="124"/>
      <c r="J18" s="124"/>
      <c r="Q18" s="128"/>
    </row>
    <row r="19" spans="1:17" x14ac:dyDescent="0.2">
      <c r="A19" s="127" t="s">
        <v>17</v>
      </c>
      <c r="B19" s="199">
        <f>SUM(B15:B18)</f>
        <v>0</v>
      </c>
      <c r="C19" s="200">
        <f>SUM(C15:C18)</f>
        <v>0</v>
      </c>
      <c r="D19" s="253">
        <f>C19*12</f>
        <v>0</v>
      </c>
      <c r="E19" s="147"/>
      <c r="G19" s="124"/>
      <c r="H19" s="124"/>
      <c r="I19" s="124"/>
      <c r="J19" s="124"/>
      <c r="K19" s="127"/>
      <c r="N19" s="154"/>
      <c r="O19" s="154"/>
      <c r="Q19" s="128"/>
    </row>
    <row r="20" spans="1:17" x14ac:dyDescent="0.2">
      <c r="A20" s="127"/>
      <c r="B20" s="132"/>
      <c r="C20" s="148"/>
      <c r="D20" s="254"/>
      <c r="E20" s="147"/>
      <c r="G20" s="124"/>
      <c r="H20" s="124"/>
      <c r="I20" s="124"/>
      <c r="J20" s="124"/>
      <c r="Q20" s="128"/>
    </row>
    <row r="21" spans="1:17" x14ac:dyDescent="0.2">
      <c r="A21" s="264" t="s">
        <v>274</v>
      </c>
      <c r="B21" s="132"/>
      <c r="C21" s="132">
        <v>0</v>
      </c>
      <c r="D21" s="250">
        <f t="shared" ref="D21:D26" si="2">C21*12</f>
        <v>0</v>
      </c>
      <c r="E21" s="147"/>
      <c r="G21" s="124"/>
      <c r="H21" s="124"/>
      <c r="I21" s="124"/>
      <c r="J21" s="124"/>
      <c r="Q21" s="128"/>
    </row>
    <row r="22" spans="1:17" x14ac:dyDescent="0.2">
      <c r="A22" s="264" t="s">
        <v>275</v>
      </c>
      <c r="B22" s="132"/>
      <c r="C22" s="132">
        <v>0</v>
      </c>
      <c r="D22" s="250">
        <f t="shared" si="2"/>
        <v>0</v>
      </c>
      <c r="E22" s="147"/>
      <c r="G22" s="124"/>
      <c r="H22" s="124"/>
      <c r="I22" s="124"/>
      <c r="J22" s="124"/>
      <c r="Q22" s="128"/>
    </row>
    <row r="23" spans="1:17" x14ac:dyDescent="0.2">
      <c r="A23" s="264" t="s">
        <v>276</v>
      </c>
      <c r="B23" s="132"/>
      <c r="C23" s="132"/>
      <c r="D23" s="250">
        <f t="shared" si="2"/>
        <v>0</v>
      </c>
      <c r="E23" s="147"/>
      <c r="G23" s="124"/>
      <c r="H23" s="124"/>
      <c r="I23" s="124"/>
      <c r="J23" s="124"/>
      <c r="Q23" s="128"/>
    </row>
    <row r="24" spans="1:17" x14ac:dyDescent="0.2">
      <c r="A24" s="264" t="s">
        <v>277</v>
      </c>
      <c r="B24" s="132"/>
      <c r="C24" s="132"/>
      <c r="D24" s="250">
        <f t="shared" si="2"/>
        <v>0</v>
      </c>
      <c r="E24" s="147"/>
      <c r="G24" s="124"/>
      <c r="H24" s="144"/>
      <c r="I24" s="144"/>
      <c r="J24" s="144"/>
      <c r="K24" s="127"/>
      <c r="Q24" s="128"/>
    </row>
    <row r="25" spans="1:17" x14ac:dyDescent="0.2">
      <c r="A25" s="264" t="s">
        <v>278</v>
      </c>
      <c r="B25" s="132"/>
      <c r="C25" s="132"/>
      <c r="D25" s="250">
        <f t="shared" si="2"/>
        <v>0</v>
      </c>
      <c r="E25" s="147"/>
      <c r="G25" s="124"/>
      <c r="H25" s="144"/>
      <c r="I25" s="144"/>
      <c r="J25" s="144"/>
      <c r="Q25" s="128"/>
    </row>
    <row r="26" spans="1:17" x14ac:dyDescent="0.2">
      <c r="A26" s="264" t="s">
        <v>279</v>
      </c>
      <c r="B26" s="132"/>
      <c r="C26" s="132"/>
      <c r="D26" s="250">
        <f t="shared" si="2"/>
        <v>0</v>
      </c>
      <c r="E26" s="147"/>
      <c r="G26" s="144"/>
      <c r="H26" s="150"/>
      <c r="I26" s="150"/>
      <c r="J26" s="150"/>
      <c r="Q26" s="128"/>
    </row>
    <row r="27" spans="1:17" x14ac:dyDescent="0.2">
      <c r="A27" s="150" t="s">
        <v>285</v>
      </c>
      <c r="B27" s="201"/>
      <c r="C27" s="203"/>
      <c r="D27" s="252"/>
      <c r="E27" s="281" t="s">
        <v>256</v>
      </c>
      <c r="F27" s="282"/>
      <c r="G27" s="144"/>
      <c r="H27" s="150"/>
      <c r="I27" s="150"/>
      <c r="J27" s="150"/>
      <c r="Q27" s="128"/>
    </row>
    <row r="28" spans="1:17" x14ac:dyDescent="0.2">
      <c r="A28" s="123" t="s">
        <v>21</v>
      </c>
      <c r="B28" s="202">
        <f>SUM(B21:B27)</f>
        <v>0</v>
      </c>
      <c r="C28" s="202">
        <f>SUM(C21:C27)</f>
        <v>0</v>
      </c>
      <c r="D28" s="255">
        <f>SUM(D21:D27)</f>
        <v>0</v>
      </c>
      <c r="E28" s="151">
        <v>10</v>
      </c>
      <c r="F28" s="125" t="s">
        <v>40</v>
      </c>
      <c r="G28" s="152"/>
      <c r="H28" s="153">
        <f>IF(E28=0,0,((B28-B27)/E28))</f>
        <v>0</v>
      </c>
      <c r="I28" s="153">
        <f>H28/12</f>
        <v>0</v>
      </c>
      <c r="J28" s="150" t="s">
        <v>233</v>
      </c>
      <c r="K28" s="127"/>
      <c r="Q28" s="128"/>
    </row>
    <row r="29" spans="1:17" x14ac:dyDescent="0.2">
      <c r="B29" s="124"/>
      <c r="C29" s="124"/>
      <c r="D29" s="256"/>
      <c r="G29" s="144"/>
      <c r="H29" s="150"/>
      <c r="I29" s="150"/>
      <c r="J29" s="150"/>
      <c r="Q29" s="128"/>
    </row>
    <row r="30" spans="1:17" x14ac:dyDescent="0.2">
      <c r="A30" s="123" t="s">
        <v>283</v>
      </c>
      <c r="B30" s="155">
        <f>+B19+B28+B13</f>
        <v>0</v>
      </c>
      <c r="C30" s="148">
        <f>+C19+C28</f>
        <v>0</v>
      </c>
      <c r="D30" s="254">
        <f>C30*12</f>
        <v>0</v>
      </c>
      <c r="G30" s="124"/>
      <c r="H30" s="150"/>
      <c r="I30" s="153">
        <f>SUM(I28:I29)</f>
        <v>0</v>
      </c>
      <c r="J30" s="150"/>
      <c r="Q30" s="128"/>
    </row>
    <row r="31" spans="1:17" x14ac:dyDescent="0.2">
      <c r="A31" s="126"/>
      <c r="B31" s="209"/>
      <c r="E31" s="126"/>
      <c r="F31" s="126"/>
    </row>
    <row r="32" spans="1:17" x14ac:dyDescent="0.2">
      <c r="A32" s="207" t="s">
        <v>286</v>
      </c>
      <c r="B32" s="120">
        <v>0</v>
      </c>
      <c r="C32" s="208"/>
      <c r="E32" s="126"/>
      <c r="F32" s="126"/>
    </row>
    <row r="33" spans="1:11" x14ac:dyDescent="0.2">
      <c r="A33" s="207" t="s">
        <v>287</v>
      </c>
      <c r="B33" s="120">
        <v>0</v>
      </c>
      <c r="C33" s="208"/>
      <c r="E33" s="126"/>
      <c r="F33" s="126"/>
    </row>
    <row r="34" spans="1:11" x14ac:dyDescent="0.2">
      <c r="A34" s="207" t="s">
        <v>288</v>
      </c>
      <c r="B34" s="120">
        <v>0</v>
      </c>
      <c r="C34" s="208"/>
      <c r="E34" s="126"/>
      <c r="F34" s="126"/>
      <c r="K34" s="127"/>
    </row>
    <row r="35" spans="1:11" x14ac:dyDescent="0.2">
      <c r="A35" s="207" t="s">
        <v>289</v>
      </c>
      <c r="B35" s="120">
        <v>0</v>
      </c>
      <c r="C35" s="208"/>
      <c r="E35" s="126"/>
      <c r="G35" s="124"/>
      <c r="H35" s="150"/>
      <c r="I35" s="150"/>
      <c r="J35" s="150"/>
    </row>
    <row r="36" spans="1:11" x14ac:dyDescent="0.2">
      <c r="A36" s="126"/>
      <c r="B36" s="210"/>
      <c r="E36" s="126"/>
      <c r="G36" s="124"/>
      <c r="H36" s="124"/>
      <c r="I36" s="124"/>
      <c r="J36" s="124"/>
    </row>
    <row r="37" spans="1:11" x14ac:dyDescent="0.2">
      <c r="A37" s="126" t="s">
        <v>251</v>
      </c>
      <c r="B37" s="245">
        <v>0.25</v>
      </c>
      <c r="E37" s="126"/>
      <c r="F37" s="126"/>
      <c r="G37" s="124"/>
      <c r="H37" s="124"/>
      <c r="I37" s="124"/>
      <c r="J37" s="124"/>
    </row>
    <row r="38" spans="1:11" x14ac:dyDescent="0.2">
      <c r="A38" s="126"/>
      <c r="B38" s="139"/>
      <c r="C38" s="139"/>
      <c r="E38" s="126"/>
      <c r="F38" s="126"/>
    </row>
    <row r="39" spans="1:11" x14ac:dyDescent="0.2">
      <c r="A39" s="127" t="s">
        <v>284</v>
      </c>
      <c r="B39" s="209"/>
      <c r="C39" s="139"/>
      <c r="E39" s="126"/>
      <c r="F39" s="126"/>
    </row>
    <row r="40" spans="1:11" x14ac:dyDescent="0.2">
      <c r="A40" s="207" t="s">
        <v>6</v>
      </c>
      <c r="B40" s="121"/>
      <c r="C40" s="258">
        <f>IF(B40=0,0,B40/B30)</f>
        <v>0</v>
      </c>
      <c r="D40" s="139"/>
      <c r="E40" s="126"/>
      <c r="F40" s="126"/>
    </row>
    <row r="41" spans="1:11" x14ac:dyDescent="0.2">
      <c r="A41" s="207" t="s">
        <v>281</v>
      </c>
      <c r="B41" s="122"/>
      <c r="C41" s="212"/>
      <c r="D41" s="139"/>
      <c r="E41" s="126"/>
      <c r="F41" s="156"/>
    </row>
    <row r="42" spans="1:11" x14ac:dyDescent="0.2">
      <c r="A42" s="149" t="s">
        <v>136</v>
      </c>
      <c r="B42" s="259">
        <f>B30-B40-B41</f>
        <v>0</v>
      </c>
      <c r="C42" s="158"/>
      <c r="D42" s="157"/>
      <c r="E42" s="126"/>
      <c r="F42" s="126"/>
    </row>
    <row r="43" spans="1:11" x14ac:dyDescent="0.2">
      <c r="A43" s="127"/>
      <c r="B43" s="139"/>
      <c r="C43" s="158"/>
      <c r="D43" s="193"/>
      <c r="E43" s="126"/>
      <c r="F43" s="126"/>
    </row>
    <row r="44" spans="1:11" x14ac:dyDescent="0.2">
      <c r="A44" s="126" t="s">
        <v>8</v>
      </c>
      <c r="B44" s="157">
        <f>B42</f>
        <v>0</v>
      </c>
      <c r="C44" s="160"/>
      <c r="D44" s="158"/>
      <c r="E44" s="126"/>
      <c r="F44" s="126"/>
    </row>
    <row r="45" spans="1:11" x14ac:dyDescent="0.2">
      <c r="A45" s="126" t="s">
        <v>10</v>
      </c>
      <c r="B45" s="141">
        <v>6.25E-2</v>
      </c>
      <c r="C45" s="139"/>
      <c r="D45" s="158"/>
      <c r="E45" s="126"/>
      <c r="F45" s="126"/>
    </row>
    <row r="46" spans="1:11" x14ac:dyDescent="0.2">
      <c r="A46" s="126" t="s">
        <v>12</v>
      </c>
      <c r="B46" s="151">
        <v>60</v>
      </c>
      <c r="C46" s="156"/>
      <c r="D46" s="160"/>
      <c r="E46" s="126"/>
      <c r="F46" s="126"/>
    </row>
    <row r="47" spans="1:11" x14ac:dyDescent="0.2">
      <c r="A47" s="126" t="s">
        <v>137</v>
      </c>
      <c r="B47" s="260">
        <f>ABS(PMT(B45/12,B46,B44))</f>
        <v>0</v>
      </c>
      <c r="C47" s="139"/>
      <c r="D47" s="139"/>
      <c r="E47" s="126"/>
      <c r="F47" s="126"/>
    </row>
    <row r="48" spans="1:11" x14ac:dyDescent="0.2">
      <c r="A48" s="126"/>
      <c r="D48" s="156"/>
      <c r="E48" s="126"/>
      <c r="F48" s="126"/>
    </row>
    <row r="49" spans="1:6" x14ac:dyDescent="0.2">
      <c r="A49" s="126"/>
      <c r="D49" s="139"/>
      <c r="E49" s="126"/>
      <c r="F49" s="126"/>
    </row>
    <row r="50" spans="1:6" x14ac:dyDescent="0.2">
      <c r="C50" s="139"/>
      <c r="D50" s="139"/>
      <c r="E50" s="126"/>
      <c r="F50" s="126"/>
    </row>
    <row r="51" spans="1:6" x14ac:dyDescent="0.2">
      <c r="F51" s="126"/>
    </row>
    <row r="52" spans="1:6" x14ac:dyDescent="0.2">
      <c r="F52" s="126"/>
    </row>
    <row r="53" spans="1:6" x14ac:dyDescent="0.2">
      <c r="F53" s="126"/>
    </row>
    <row r="54" spans="1:6" x14ac:dyDescent="0.2">
      <c r="F54" s="126"/>
    </row>
    <row r="55" spans="1:6" x14ac:dyDescent="0.2">
      <c r="F55" s="126"/>
    </row>
    <row r="56" spans="1:6" x14ac:dyDescent="0.2">
      <c r="F56" s="126"/>
    </row>
    <row r="57" spans="1:6" hidden="1" x14ac:dyDescent="0.2">
      <c r="F57" s="126"/>
    </row>
    <row r="58" spans="1:6" hidden="1" x14ac:dyDescent="0.2">
      <c r="F58" s="126"/>
    </row>
    <row r="59" spans="1:6" hidden="1" x14ac:dyDescent="0.2"/>
    <row r="60" spans="1:6" hidden="1" x14ac:dyDescent="0.2"/>
    <row r="61" spans="1:6" hidden="1" x14ac:dyDescent="0.2"/>
    <row r="62" spans="1:6" hidden="1" x14ac:dyDescent="0.2"/>
    <row r="63" spans="1:6" hidden="1" x14ac:dyDescent="0.2"/>
    <row r="65" hidden="1" x14ac:dyDescent="0.2"/>
    <row r="66" hidden="1" x14ac:dyDescent="0.2"/>
    <row r="67" hidden="1" x14ac:dyDescent="0.2"/>
  </sheetData>
  <mergeCells count="3">
    <mergeCell ref="A1:J1"/>
    <mergeCell ref="E3:F3"/>
    <mergeCell ref="E27:F27"/>
  </mergeCells>
  <phoneticPr fontId="0" type="noConversion"/>
  <pageMargins left="0.75" right="0.75" top="1" bottom="1" header="0.5" footer="0.5"/>
  <pageSetup orientation="portrait" blackAndWhite="1" horizontalDpi="300" verticalDpi="300"/>
  <headerFooter alignWithMargins="0"/>
  <ignoredErrors>
    <ignoredError sqref="D17 D18" unlockedFormula="1"/>
  </ignoredErrors>
  <legacy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6"/>
  <sheetViews>
    <sheetView workbookViewId="0">
      <selection activeCell="F34" sqref="F34"/>
    </sheetView>
  </sheetViews>
  <sheetFormatPr defaultColWidth="8.85546875" defaultRowHeight="12" x14ac:dyDescent="0.2"/>
  <cols>
    <col min="1" max="1" width="2.7109375" style="2" customWidth="1"/>
    <col min="2" max="2" width="27.85546875" style="2" customWidth="1"/>
    <col min="3" max="3" width="6.7109375" style="2" customWidth="1"/>
    <col min="4" max="4" width="20.42578125" style="2" customWidth="1"/>
    <col min="5" max="5" width="9.7109375" style="2" customWidth="1"/>
    <col min="6" max="6" width="21" style="2" customWidth="1"/>
    <col min="7" max="7" width="12.7109375" style="2" customWidth="1"/>
    <col min="8" max="16384" width="8.85546875" style="2"/>
  </cols>
  <sheetData>
    <row r="1" spans="1:7" x14ac:dyDescent="0.2">
      <c r="A1" s="1" t="str">
        <f>Expenses!A1</f>
        <v>Name</v>
      </c>
    </row>
    <row r="3" spans="1:7" x14ac:dyDescent="0.2">
      <c r="A3" s="45" t="s">
        <v>197</v>
      </c>
      <c r="B3" s="37"/>
      <c r="C3" s="37"/>
      <c r="D3" s="37"/>
      <c r="E3" s="37"/>
      <c r="F3" s="37"/>
      <c r="G3" s="35"/>
    </row>
    <row r="4" spans="1:7" x14ac:dyDescent="0.2">
      <c r="A4" s="57"/>
      <c r="B4" s="57"/>
      <c r="C4" s="57"/>
      <c r="D4" s="48" t="s">
        <v>179</v>
      </c>
      <c r="E4" s="57"/>
      <c r="F4" s="48" t="s">
        <v>183</v>
      </c>
      <c r="G4" s="35"/>
    </row>
    <row r="5" spans="1:7" x14ac:dyDescent="0.2">
      <c r="A5" s="47" t="s">
        <v>118</v>
      </c>
      <c r="B5" s="57"/>
      <c r="C5" s="57"/>
      <c r="D5" s="57"/>
      <c r="E5" s="57"/>
      <c r="F5" s="57"/>
      <c r="G5" s="35"/>
    </row>
    <row r="6" spans="1:7" x14ac:dyDescent="0.2">
      <c r="D6" s="7"/>
    </row>
    <row r="7" spans="1:7" x14ac:dyDescent="0.2">
      <c r="A7" s="50" t="s">
        <v>106</v>
      </c>
      <c r="B7" s="58"/>
      <c r="D7" s="7"/>
    </row>
    <row r="8" spans="1:7" x14ac:dyDescent="0.2">
      <c r="A8" s="50"/>
      <c r="B8" s="58" t="s">
        <v>107</v>
      </c>
      <c r="D8" s="67">
        <f>'Yr 2 Balance Sheet'!F8</f>
        <v>0</v>
      </c>
      <c r="F8" s="7">
        <f>'Yr 3 Cash Flow Statement'!N43</f>
        <v>0</v>
      </c>
    </row>
    <row r="9" spans="1:7" x14ac:dyDescent="0.2">
      <c r="A9" s="1"/>
      <c r="B9" s="23" t="s">
        <v>119</v>
      </c>
      <c r="D9" s="67">
        <f>'Yr 2 Balance Sheet'!F9</f>
        <v>0</v>
      </c>
      <c r="F9" s="7">
        <f>D9+'Yr 3 Income Statement'!O13-'Yr 3 Cash Flow Statement'!O19</f>
        <v>0</v>
      </c>
    </row>
    <row r="10" spans="1:7" x14ac:dyDescent="0.2">
      <c r="A10" s="1"/>
      <c r="B10" s="23" t="s">
        <v>108</v>
      </c>
      <c r="D10" s="67">
        <f>'Yr 2 Balance Sheet'!F10</f>
        <v>0</v>
      </c>
      <c r="F10" s="7">
        <f>'Yr 3 Balance Sheet'!D10</f>
        <v>0</v>
      </c>
    </row>
    <row r="11" spans="1:7" x14ac:dyDescent="0.2">
      <c r="A11" s="1"/>
      <c r="B11" s="23" t="s">
        <v>120</v>
      </c>
      <c r="D11" s="67">
        <f>'Yr 2 Balance Sheet'!F11</f>
        <v>0</v>
      </c>
      <c r="F11" s="7">
        <f>IF(D11='Current Balance Sheet'!B12,'Current Balance Sheet'!B12,D11-Expenses!H28)</f>
        <v>0</v>
      </c>
    </row>
    <row r="12" spans="1:7" ht="14.25" x14ac:dyDescent="0.35">
      <c r="A12" s="1"/>
      <c r="B12" s="23" t="s">
        <v>121</v>
      </c>
      <c r="D12" s="60">
        <f>'Yr 2 Balance Sheet'!F12</f>
        <v>0</v>
      </c>
      <c r="F12" s="27">
        <f>IF(D12='Current Balance Sheet'!B13,'Current Balance Sheet'!B13,D12-Expenses!H29)</f>
        <v>0</v>
      </c>
    </row>
    <row r="13" spans="1:7" x14ac:dyDescent="0.2">
      <c r="A13" s="1" t="s">
        <v>109</v>
      </c>
      <c r="B13" s="23"/>
      <c r="D13" s="25">
        <f>SUM(D8:D12)</f>
        <v>0</v>
      </c>
      <c r="F13" s="7">
        <f>SUM(F8:F12)</f>
        <v>0</v>
      </c>
    </row>
    <row r="14" spans="1:7" x14ac:dyDescent="0.2">
      <c r="A14" s="1"/>
      <c r="B14" s="23"/>
      <c r="D14" s="7"/>
      <c r="F14" s="7"/>
    </row>
    <row r="15" spans="1:7" x14ac:dyDescent="0.2">
      <c r="A15" s="1" t="s">
        <v>110</v>
      </c>
      <c r="B15" s="23"/>
      <c r="D15" s="7"/>
      <c r="F15" s="7"/>
    </row>
    <row r="16" spans="1:7" x14ac:dyDescent="0.2">
      <c r="A16" s="1"/>
      <c r="B16" s="23" t="s">
        <v>111</v>
      </c>
      <c r="D16" s="67">
        <f>'Yr 2 Balance Sheet'!F16</f>
        <v>0</v>
      </c>
      <c r="F16" s="7">
        <f>D16</f>
        <v>0</v>
      </c>
    </row>
    <row r="17" spans="1:7" x14ac:dyDescent="0.2">
      <c r="A17" s="1"/>
      <c r="B17" s="23" t="s">
        <v>1</v>
      </c>
      <c r="D17" s="67">
        <f>'Yr 2 Balance Sheet'!F17</f>
        <v>0</v>
      </c>
      <c r="F17" s="7">
        <f>D17</f>
        <v>0</v>
      </c>
    </row>
    <row r="18" spans="1:7" x14ac:dyDescent="0.2">
      <c r="A18" s="1"/>
      <c r="B18" s="23" t="s">
        <v>2</v>
      </c>
      <c r="D18" s="67">
        <f>'Yr 2 Balance Sheet'!F18</f>
        <v>0</v>
      </c>
      <c r="F18" s="7">
        <f>D18</f>
        <v>0</v>
      </c>
    </row>
    <row r="19" spans="1:7" x14ac:dyDescent="0.2">
      <c r="A19" s="1"/>
      <c r="B19" s="23" t="s">
        <v>4</v>
      </c>
      <c r="D19" s="67">
        <f>'Yr 2 Balance Sheet'!F19</f>
        <v>0</v>
      </c>
      <c r="F19" s="7">
        <f>D19</f>
        <v>0</v>
      </c>
    </row>
    <row r="20" spans="1:7" x14ac:dyDescent="0.2">
      <c r="A20" s="1"/>
      <c r="B20" s="23" t="s">
        <v>3</v>
      </c>
      <c r="D20" s="67">
        <f>'Yr 2 Balance Sheet'!F20</f>
        <v>0</v>
      </c>
      <c r="F20" s="7">
        <f>D20</f>
        <v>0</v>
      </c>
    </row>
    <row r="21" spans="1:7" x14ac:dyDescent="0.2">
      <c r="A21" s="1"/>
      <c r="B21" s="23" t="s">
        <v>122</v>
      </c>
      <c r="D21" s="60">
        <f>'Yr 2 Balance Sheet'!F21</f>
        <v>0</v>
      </c>
      <c r="F21" s="69">
        <f>D21+'Yr 3 Cash Flow Statement'!O23</f>
        <v>0</v>
      </c>
    </row>
    <row r="22" spans="1:7" x14ac:dyDescent="0.2">
      <c r="A22" s="1" t="s">
        <v>112</v>
      </c>
      <c r="B22" s="23"/>
      <c r="D22" s="25">
        <f>SUM(D16:D21)</f>
        <v>0</v>
      </c>
      <c r="F22" s="7">
        <f>SUM(F16:F21)</f>
        <v>0</v>
      </c>
    </row>
    <row r="23" spans="1:7" x14ac:dyDescent="0.2">
      <c r="A23" s="1"/>
      <c r="B23" s="23"/>
      <c r="D23" s="7"/>
      <c r="F23" s="7"/>
    </row>
    <row r="24" spans="1:7" x14ac:dyDescent="0.2">
      <c r="A24" s="1" t="s">
        <v>113</v>
      </c>
      <c r="B24" s="23"/>
      <c r="D24" s="7">
        <f>'Yr 2 Balance Sheet'!F24</f>
        <v>0</v>
      </c>
      <c r="F24" s="7">
        <f>D24+'Yr 3 Income Statement'!O41</f>
        <v>0</v>
      </c>
    </row>
    <row r="25" spans="1:7" x14ac:dyDescent="0.2">
      <c r="A25" s="1"/>
      <c r="B25" s="23"/>
      <c r="D25" s="7"/>
      <c r="F25" s="7"/>
    </row>
    <row r="26" spans="1:7" ht="12.75" thickBot="1" x14ac:dyDescent="0.25">
      <c r="A26" s="1" t="s">
        <v>53</v>
      </c>
      <c r="B26" s="23"/>
      <c r="D26" s="38">
        <f>D13+D22-D24</f>
        <v>0</v>
      </c>
      <c r="F26" s="38">
        <f>INT(F13+F22-F24)</f>
        <v>0</v>
      </c>
    </row>
    <row r="27" spans="1:7" ht="12.75" thickTop="1" x14ac:dyDescent="0.2">
      <c r="A27" s="1"/>
      <c r="B27" s="23"/>
    </row>
    <row r="28" spans="1:7" x14ac:dyDescent="0.2">
      <c r="A28" s="1"/>
      <c r="B28" s="23"/>
      <c r="G28" s="35"/>
    </row>
    <row r="29" spans="1:7" x14ac:dyDescent="0.2">
      <c r="A29" s="1"/>
      <c r="B29" s="23"/>
      <c r="G29" s="35"/>
    </row>
    <row r="30" spans="1:7" x14ac:dyDescent="0.2">
      <c r="A30" s="47" t="s">
        <v>114</v>
      </c>
      <c r="B30" s="59"/>
      <c r="C30" s="57"/>
      <c r="D30" s="57"/>
      <c r="E30" s="57"/>
      <c r="F30" s="57"/>
      <c r="G30" s="35"/>
    </row>
    <row r="31" spans="1:7" x14ac:dyDescent="0.2">
      <c r="A31" s="50" t="s">
        <v>115</v>
      </c>
      <c r="B31" s="58"/>
      <c r="G31" s="35"/>
    </row>
    <row r="32" spans="1:7" x14ac:dyDescent="0.2">
      <c r="A32" s="1"/>
      <c r="B32" s="23" t="s">
        <v>123</v>
      </c>
      <c r="D32" s="67">
        <f>'Yr 2 Balance Sheet'!F32</f>
        <v>0</v>
      </c>
      <c r="F32" s="7">
        <f>D32</f>
        <v>0</v>
      </c>
    </row>
    <row r="33" spans="1:7" x14ac:dyDescent="0.2">
      <c r="A33" s="1"/>
      <c r="B33" s="23" t="s">
        <v>124</v>
      </c>
      <c r="D33" s="67">
        <f>'Yr 2 Balance Sheet'!F33</f>
        <v>0</v>
      </c>
      <c r="F33" s="7">
        <f>D33-((Expenses!B47*12)-'Yr 3 Income Statement'!O45)</f>
        <v>0</v>
      </c>
    </row>
    <row r="34" spans="1:7" x14ac:dyDescent="0.2">
      <c r="A34" s="1" t="s">
        <v>58</v>
      </c>
      <c r="B34" s="23"/>
      <c r="D34" s="7">
        <f>SUM(D32:D33)</f>
        <v>0</v>
      </c>
      <c r="F34" s="7">
        <f>SUM(F32:F33)</f>
        <v>0</v>
      </c>
    </row>
    <row r="35" spans="1:7" x14ac:dyDescent="0.2">
      <c r="A35" s="1"/>
      <c r="B35" s="23"/>
      <c r="D35" s="7"/>
      <c r="F35" s="7"/>
    </row>
    <row r="36" spans="1:7" x14ac:dyDescent="0.2">
      <c r="A36" s="50" t="s">
        <v>116</v>
      </c>
      <c r="B36" s="58"/>
      <c r="D36" s="7"/>
      <c r="F36" s="7"/>
    </row>
    <row r="37" spans="1:7" x14ac:dyDescent="0.2">
      <c r="A37" s="1"/>
      <c r="B37" s="23" t="s">
        <v>125</v>
      </c>
      <c r="D37" s="67">
        <f>'Yr 2 Balance Sheet'!F37</f>
        <v>0</v>
      </c>
      <c r="F37" s="7">
        <f>D37</f>
        <v>0</v>
      </c>
    </row>
    <row r="38" spans="1:7" ht="14.25" x14ac:dyDescent="0.35">
      <c r="A38" s="1"/>
      <c r="B38" s="23" t="s">
        <v>126</v>
      </c>
      <c r="D38" s="60">
        <f>'Yr 2 Balance Sheet'!F38</f>
        <v>0</v>
      </c>
      <c r="F38" s="27">
        <f>D38+'Yr 3 Income Statement'!O52</f>
        <v>0</v>
      </c>
    </row>
    <row r="39" spans="1:7" x14ac:dyDescent="0.2">
      <c r="A39" s="1" t="s">
        <v>61</v>
      </c>
      <c r="B39" s="23"/>
      <c r="D39" s="7">
        <f>SUM(D37:D38)</f>
        <v>0</v>
      </c>
      <c r="F39" s="7">
        <f>SUM(F37:F38)</f>
        <v>0</v>
      </c>
    </row>
    <row r="40" spans="1:7" x14ac:dyDescent="0.2">
      <c r="A40" s="1"/>
      <c r="B40" s="23"/>
      <c r="D40" s="7"/>
      <c r="F40" s="7"/>
    </row>
    <row r="41" spans="1:7" ht="12.75" thickBot="1" x14ac:dyDescent="0.25">
      <c r="A41" s="1" t="s">
        <v>117</v>
      </c>
      <c r="B41" s="23"/>
      <c r="D41" s="38">
        <f>+D34+D39</f>
        <v>0</v>
      </c>
      <c r="F41" s="38">
        <f>INT(F34+F39)</f>
        <v>0</v>
      </c>
    </row>
    <row r="42" spans="1:7" ht="12.75" thickTop="1" x14ac:dyDescent="0.2"/>
    <row r="44" spans="1:7" x14ac:dyDescent="0.2">
      <c r="F44" s="61" t="str">
        <f>IF((G44)&lt;&gt;0,"Statement Does Not Balance","Statement Balances")</f>
        <v>Statement Balances</v>
      </c>
      <c r="G44" s="73">
        <f>F26-F41</f>
        <v>0</v>
      </c>
    </row>
    <row r="46" spans="1:7" x14ac:dyDescent="0.2">
      <c r="F46" s="62"/>
    </row>
  </sheetData>
  <phoneticPr fontId="0" type="noConversion"/>
  <pageMargins left="2.64" right="0.75" top="1" bottom="1" header="0.5" footer="0.5"/>
  <pageSetup scale="75" orientation="landscape"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selection activeCell="B17" sqref="B17"/>
    </sheetView>
  </sheetViews>
  <sheetFormatPr defaultColWidth="8.85546875" defaultRowHeight="12" x14ac:dyDescent="0.2"/>
  <cols>
    <col min="1" max="1" width="46.140625" style="2" customWidth="1"/>
    <col min="2" max="2" width="16.42578125" style="7" customWidth="1"/>
    <col min="3" max="3" width="4.28515625" style="2" customWidth="1"/>
    <col min="4" max="4" width="14.7109375" style="2" customWidth="1"/>
    <col min="5" max="5" width="14.42578125" style="2" customWidth="1"/>
    <col min="6" max="16384" width="8.85546875" style="2"/>
  </cols>
  <sheetData>
    <row r="1" spans="1:5" x14ac:dyDescent="0.2">
      <c r="A1" s="1" t="str">
        <f>Expenses!A1</f>
        <v>Name</v>
      </c>
    </row>
    <row r="2" spans="1:5" x14ac:dyDescent="0.2">
      <c r="A2" s="1" t="s">
        <v>133</v>
      </c>
    </row>
    <row r="5" spans="1:5" x14ac:dyDescent="0.2">
      <c r="A5" s="8" t="s">
        <v>135</v>
      </c>
      <c r="B5" s="9"/>
    </row>
    <row r="6" spans="1:5" x14ac:dyDescent="0.2">
      <c r="A6" s="10" t="s">
        <v>173</v>
      </c>
      <c r="B6" s="11">
        <f>Expenses!$B$30-Expenses!$B$6-Expenses!$B$7</f>
        <v>0</v>
      </c>
    </row>
    <row r="7" spans="1:5" x14ac:dyDescent="0.2">
      <c r="A7" s="10" t="s">
        <v>9</v>
      </c>
      <c r="B7" s="12">
        <f>Expenses!$B$6+Expenses!$B$7</f>
        <v>0</v>
      </c>
    </row>
    <row r="8" spans="1:5" x14ac:dyDescent="0.2">
      <c r="A8" s="13" t="s">
        <v>5</v>
      </c>
      <c r="B8" s="14">
        <f>SUM(B6:B7)</f>
        <v>0</v>
      </c>
    </row>
    <row r="11" spans="1:5" x14ac:dyDescent="0.2">
      <c r="A11" s="1" t="s">
        <v>6</v>
      </c>
      <c r="E11" s="15"/>
    </row>
    <row r="12" spans="1:5" x14ac:dyDescent="0.2">
      <c r="A12" s="2" t="s">
        <v>13</v>
      </c>
      <c r="B12" s="22">
        <v>500</v>
      </c>
    </row>
    <row r="13" spans="1:5" x14ac:dyDescent="0.2">
      <c r="A13" s="2" t="s">
        <v>14</v>
      </c>
      <c r="B13" s="15">
        <f>B8*0.2</f>
        <v>0</v>
      </c>
    </row>
    <row r="14" spans="1:5" x14ac:dyDescent="0.2">
      <c r="A14" s="2" t="s">
        <v>15</v>
      </c>
      <c r="B14" s="16" t="e">
        <f>IF(B12=0,0,B12/B8)</f>
        <v>#DIV/0!</v>
      </c>
    </row>
    <row r="15" spans="1:5" x14ac:dyDescent="0.2">
      <c r="B15" s="16"/>
    </row>
    <row r="17" spans="1:4" x14ac:dyDescent="0.2">
      <c r="A17" s="1" t="s">
        <v>258</v>
      </c>
      <c r="B17" s="117">
        <v>200</v>
      </c>
    </row>
    <row r="19" spans="1:4" x14ac:dyDescent="0.2">
      <c r="A19" s="1" t="s">
        <v>136</v>
      </c>
      <c r="B19" s="15">
        <f>B8-B12-B17</f>
        <v>-700</v>
      </c>
    </row>
    <row r="20" spans="1:4" x14ac:dyDescent="0.2">
      <c r="A20" s="1"/>
    </row>
    <row r="22" spans="1:4" x14ac:dyDescent="0.2">
      <c r="A22" s="1" t="s">
        <v>7</v>
      </c>
    </row>
    <row r="23" spans="1:4" x14ac:dyDescent="0.2">
      <c r="A23" s="2" t="s">
        <v>8</v>
      </c>
      <c r="B23" s="68">
        <f>B19</f>
        <v>-700</v>
      </c>
    </row>
    <row r="24" spans="1:4" x14ac:dyDescent="0.2">
      <c r="A24" s="2" t="s">
        <v>10</v>
      </c>
      <c r="B24" s="17">
        <v>0.1</v>
      </c>
    </row>
    <row r="25" spans="1:4" x14ac:dyDescent="0.2">
      <c r="A25" s="2" t="s">
        <v>12</v>
      </c>
      <c r="B25" s="18">
        <v>84</v>
      </c>
    </row>
    <row r="26" spans="1:4" x14ac:dyDescent="0.2">
      <c r="A26" s="2" t="s">
        <v>137</v>
      </c>
      <c r="D26" s="19">
        <f>ABS(PMT(B24/12,B25,B23))</f>
        <v>11.620828818820137</v>
      </c>
    </row>
    <row r="28" spans="1:4" x14ac:dyDescent="0.2">
      <c r="A28" s="2" t="s">
        <v>11</v>
      </c>
      <c r="B28" s="22">
        <v>0</v>
      </c>
    </row>
    <row r="29" spans="1:4" x14ac:dyDescent="0.2">
      <c r="A29" s="2" t="s">
        <v>10</v>
      </c>
      <c r="B29" s="17">
        <v>0.09</v>
      </c>
    </row>
    <row r="30" spans="1:4" x14ac:dyDescent="0.2">
      <c r="A30" s="2" t="s">
        <v>12</v>
      </c>
      <c r="B30" s="18">
        <v>240</v>
      </c>
    </row>
    <row r="31" spans="1:4" x14ac:dyDescent="0.2">
      <c r="A31" s="2" t="s">
        <v>137</v>
      </c>
      <c r="D31" s="19">
        <f>ABS(PMT(B29/12,B30,B28))</f>
        <v>0</v>
      </c>
    </row>
    <row r="33" spans="1:4" ht="12.75" thickBot="1" x14ac:dyDescent="0.25">
      <c r="A33" s="1" t="s">
        <v>138</v>
      </c>
      <c r="D33" s="20">
        <f>ABS(PMT(B24/12,B25,B23))</f>
        <v>11.620828818820137</v>
      </c>
    </row>
    <row r="34" spans="1:4" ht="12.75" thickTop="1" x14ac:dyDescent="0.2"/>
    <row r="36" spans="1:4" x14ac:dyDescent="0.2">
      <c r="A36" s="21" t="s">
        <v>16</v>
      </c>
      <c r="B36" s="7">
        <f>B19-B23-B28</f>
        <v>0</v>
      </c>
    </row>
  </sheetData>
  <phoneticPr fontId="0" type="noConversion"/>
  <pageMargins left="0.75" right="0.75" top="1" bottom="1" header="0.5" footer="0.5"/>
  <pageSetup orientation="portrait"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workbookViewId="0">
      <selection activeCell="E36" sqref="E36"/>
    </sheetView>
  </sheetViews>
  <sheetFormatPr defaultColWidth="8.85546875" defaultRowHeight="12" x14ac:dyDescent="0.2"/>
  <cols>
    <col min="1" max="1" width="2.7109375" style="2" customWidth="1"/>
    <col min="2" max="2" width="31" style="2" customWidth="1"/>
    <col min="3" max="3" width="9" style="2" customWidth="1"/>
    <col min="4" max="5" width="18.7109375" style="2" customWidth="1"/>
    <col min="6" max="6" width="3.140625" style="2" customWidth="1"/>
    <col min="7" max="7" width="15.28515625" style="23" customWidth="1"/>
    <col min="8" max="16384" width="8.85546875" style="2"/>
  </cols>
  <sheetData>
    <row r="1" spans="1:7" x14ac:dyDescent="0.2">
      <c r="A1" s="1" t="str">
        <f>Expenses!A1</f>
        <v>Name</v>
      </c>
    </row>
    <row r="2" spans="1:7" x14ac:dyDescent="0.2">
      <c r="A2" s="1" t="s">
        <v>196</v>
      </c>
      <c r="C2" s="1"/>
    </row>
    <row r="5" spans="1:7" x14ac:dyDescent="0.2">
      <c r="A5" s="1" t="s">
        <v>174</v>
      </c>
      <c r="C5" s="30" t="e">
        <f>Expenses!#REF!</f>
        <v>#REF!</v>
      </c>
    </row>
    <row r="7" spans="1:7" x14ac:dyDescent="0.2">
      <c r="A7" s="1" t="s">
        <v>0</v>
      </c>
      <c r="C7" s="1"/>
      <c r="D7" s="4" t="s">
        <v>18</v>
      </c>
      <c r="E7" s="4" t="s">
        <v>19</v>
      </c>
      <c r="G7" s="4" t="s">
        <v>175</v>
      </c>
    </row>
    <row r="8" spans="1:7" x14ac:dyDescent="0.2">
      <c r="B8" s="2" t="s">
        <v>76</v>
      </c>
      <c r="D8" s="6">
        <f>Expenses!C15</f>
        <v>0</v>
      </c>
      <c r="E8" s="7">
        <f>Expenses!D15</f>
        <v>0</v>
      </c>
      <c r="G8" s="24"/>
    </row>
    <row r="9" spans="1:7" x14ac:dyDescent="0.2">
      <c r="B9" s="2" t="s">
        <v>82</v>
      </c>
      <c r="D9" s="6">
        <f>Expenses!C16</f>
        <v>0</v>
      </c>
      <c r="E9" s="7">
        <f>Expenses!D16</f>
        <v>0</v>
      </c>
      <c r="G9" s="24"/>
    </row>
    <row r="10" spans="1:7" x14ac:dyDescent="0.2">
      <c r="B10" s="2" t="s">
        <v>83</v>
      </c>
      <c r="C10" s="17">
        <v>6.2E-2</v>
      </c>
      <c r="D10" s="6" t="e">
        <f>Expenses!#REF!</f>
        <v>#REF!</v>
      </c>
      <c r="E10" s="7" t="e">
        <f>Expenses!#REF!</f>
        <v>#REF!</v>
      </c>
      <c r="G10" s="26">
        <v>87900</v>
      </c>
    </row>
    <row r="11" spans="1:7" x14ac:dyDescent="0.2">
      <c r="B11" s="2" t="s">
        <v>84</v>
      </c>
      <c r="C11" s="17">
        <v>1.4500000000000001E-2</v>
      </c>
      <c r="D11" s="6" t="e">
        <f>Expenses!#REF!</f>
        <v>#REF!</v>
      </c>
      <c r="E11" s="7" t="e">
        <f>Expenses!#REF!</f>
        <v>#REF!</v>
      </c>
      <c r="G11" s="26"/>
    </row>
    <row r="12" spans="1:7" x14ac:dyDescent="0.2">
      <c r="B12" s="2" t="s">
        <v>85</v>
      </c>
      <c r="C12" s="17">
        <v>8.0000000000000002E-3</v>
      </c>
      <c r="D12" s="6" t="e">
        <f>Expenses!#REF!</f>
        <v>#REF!</v>
      </c>
      <c r="E12" s="7" t="e">
        <f>Expenses!#REF!</f>
        <v>#REF!</v>
      </c>
      <c r="G12" s="26">
        <v>7000</v>
      </c>
    </row>
    <row r="13" spans="1:7" x14ac:dyDescent="0.2">
      <c r="B13" s="2" t="s">
        <v>86</v>
      </c>
      <c r="C13" s="17">
        <v>2.7E-2</v>
      </c>
      <c r="D13" s="6" t="e">
        <f>Expenses!#REF!</f>
        <v>#REF!</v>
      </c>
      <c r="E13" s="7" t="e">
        <f>Expenses!#REF!</f>
        <v>#REF!</v>
      </c>
      <c r="G13" s="26">
        <v>7000</v>
      </c>
    </row>
    <row r="14" spans="1:7" x14ac:dyDescent="0.2">
      <c r="B14" s="2" t="s">
        <v>87</v>
      </c>
      <c r="D14" s="6" t="e">
        <f>Expenses!#REF!</f>
        <v>#REF!</v>
      </c>
      <c r="E14" s="7" t="e">
        <f>Expenses!#REF!</f>
        <v>#REF!</v>
      </c>
      <c r="G14" s="24"/>
    </row>
    <row r="15" spans="1:7" x14ac:dyDescent="0.2">
      <c r="B15" s="2" t="s">
        <v>88</v>
      </c>
      <c r="D15" s="6" t="e">
        <f>Expenses!#REF!</f>
        <v>#REF!</v>
      </c>
      <c r="E15" s="7" t="e">
        <f>Expenses!#REF!</f>
        <v>#REF!</v>
      </c>
      <c r="G15" s="24"/>
    </row>
    <row r="16" spans="1:7" x14ac:dyDescent="0.2">
      <c r="A16" s="1" t="s">
        <v>17</v>
      </c>
      <c r="C16" s="1"/>
      <c r="D16" s="6">
        <f>Expenses!C19</f>
        <v>0</v>
      </c>
      <c r="E16" s="7">
        <f>Expenses!D19</f>
        <v>0</v>
      </c>
    </row>
    <row r="17" spans="1:5" x14ac:dyDescent="0.2">
      <c r="D17" s="7"/>
      <c r="E17" s="7"/>
    </row>
    <row r="18" spans="1:5" x14ac:dyDescent="0.2">
      <c r="A18" s="1" t="s">
        <v>20</v>
      </c>
      <c r="C18" s="1"/>
      <c r="D18" s="7"/>
      <c r="E18" s="7"/>
    </row>
    <row r="19" spans="1:5" x14ac:dyDescent="0.2">
      <c r="B19" s="118" t="s">
        <v>259</v>
      </c>
      <c r="D19" s="6">
        <f>Expenses!C21</f>
        <v>0</v>
      </c>
      <c r="E19" s="7">
        <f>Expenses!D21</f>
        <v>0</v>
      </c>
    </row>
    <row r="20" spans="1:5" x14ac:dyDescent="0.2">
      <c r="B20" s="118" t="s">
        <v>260</v>
      </c>
      <c r="C20" s="23"/>
      <c r="D20" s="6">
        <f>Expenses!C22</f>
        <v>0</v>
      </c>
      <c r="E20" s="7">
        <f>Expenses!D22</f>
        <v>0</v>
      </c>
    </row>
    <row r="21" spans="1:5" x14ac:dyDescent="0.2">
      <c r="B21" s="118" t="s">
        <v>261</v>
      </c>
      <c r="D21" s="6">
        <f>Expenses!C23</f>
        <v>0</v>
      </c>
      <c r="E21" s="7">
        <f>Expenses!D23</f>
        <v>0</v>
      </c>
    </row>
    <row r="22" spans="1:5" x14ac:dyDescent="0.2">
      <c r="B22" s="118" t="s">
        <v>262</v>
      </c>
      <c r="D22" s="6">
        <f>Expenses!C24</f>
        <v>0</v>
      </c>
      <c r="E22" s="7">
        <f>Expenses!D24</f>
        <v>0</v>
      </c>
    </row>
    <row r="23" spans="1:5" x14ac:dyDescent="0.2">
      <c r="B23" s="118" t="s">
        <v>263</v>
      </c>
      <c r="D23" s="6">
        <f>Expenses!C25</f>
        <v>0</v>
      </c>
      <c r="E23" s="7">
        <f>Expenses!D25</f>
        <v>0</v>
      </c>
    </row>
    <row r="24" spans="1:5" x14ac:dyDescent="0.2">
      <c r="B24" s="118" t="s">
        <v>264</v>
      </c>
      <c r="D24" s="6">
        <f>Expenses!C26</f>
        <v>0</v>
      </c>
      <c r="E24" s="7">
        <f>Expenses!D26</f>
        <v>0</v>
      </c>
    </row>
    <row r="25" spans="1:5" x14ac:dyDescent="0.2">
      <c r="A25" s="1" t="s">
        <v>21</v>
      </c>
      <c r="C25" s="1"/>
      <c r="D25" s="6">
        <f>Expenses!C30</f>
        <v>0</v>
      </c>
      <c r="E25" s="7">
        <f>Expenses!D30</f>
        <v>0</v>
      </c>
    </row>
    <row r="27" spans="1:5" ht="12.75" thickBot="1" x14ac:dyDescent="0.25">
      <c r="A27" s="1" t="s">
        <v>22</v>
      </c>
      <c r="D27" s="29">
        <f>Expenses!N19</f>
        <v>0</v>
      </c>
      <c r="E27" s="29">
        <f>Expenses!O19</f>
        <v>0</v>
      </c>
    </row>
    <row r="28" spans="1:5" ht="12.75" thickTop="1" x14ac:dyDescent="0.2"/>
    <row r="31" spans="1:5" x14ac:dyDescent="0.2">
      <c r="A31" s="1" t="s">
        <v>187</v>
      </c>
    </row>
    <row r="32" spans="1:5" x14ac:dyDescent="0.2">
      <c r="B32" s="2" t="s">
        <v>194</v>
      </c>
      <c r="D32" s="71">
        <f>Expenses!B32</f>
        <v>0</v>
      </c>
    </row>
    <row r="33" spans="1:4" x14ac:dyDescent="0.2">
      <c r="B33" s="2" t="s">
        <v>195</v>
      </c>
      <c r="D33" s="71">
        <f>Expenses!B33</f>
        <v>0</v>
      </c>
    </row>
    <row r="35" spans="1:4" x14ac:dyDescent="0.2">
      <c r="A35" s="1" t="s">
        <v>188</v>
      </c>
    </row>
    <row r="36" spans="1:4" x14ac:dyDescent="0.2">
      <c r="B36" s="2" t="s">
        <v>194</v>
      </c>
      <c r="D36" s="71">
        <f>Expenses!B34</f>
        <v>0</v>
      </c>
    </row>
    <row r="37" spans="1:4" x14ac:dyDescent="0.2">
      <c r="B37" s="2" t="s">
        <v>195</v>
      </c>
      <c r="D37" s="71">
        <f>Expenses!B35</f>
        <v>0</v>
      </c>
    </row>
  </sheetData>
  <phoneticPr fontId="0" type="noConversion"/>
  <pageMargins left="0.75" right="0.75" top="1" bottom="1" header="0.5" footer="0.5"/>
  <pageSetup orientation="portrait"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workbookViewId="0">
      <selection activeCell="C11" sqref="C11"/>
    </sheetView>
  </sheetViews>
  <sheetFormatPr defaultColWidth="8.85546875" defaultRowHeight="12" x14ac:dyDescent="0.2"/>
  <cols>
    <col min="1" max="1" width="33.140625" style="2" customWidth="1"/>
    <col min="2" max="4" width="20.7109375" style="2" customWidth="1"/>
    <col min="5" max="5" width="10.42578125" style="2" customWidth="1"/>
    <col min="6" max="6" width="22.28515625" style="2" customWidth="1"/>
    <col min="7" max="16384" width="8.85546875" style="2"/>
  </cols>
  <sheetData>
    <row r="1" spans="1:4" x14ac:dyDescent="0.2">
      <c r="A1" s="1" t="str">
        <f>Expenses!A1</f>
        <v>Name</v>
      </c>
    </row>
    <row r="2" spans="1:4" x14ac:dyDescent="0.2">
      <c r="A2" s="1" t="s">
        <v>186</v>
      </c>
      <c r="B2" s="1"/>
      <c r="C2" s="1"/>
      <c r="D2" s="1"/>
    </row>
    <row r="5" spans="1:4" x14ac:dyDescent="0.2">
      <c r="A5" s="1" t="s">
        <v>30</v>
      </c>
    </row>
    <row r="6" spans="1:4" x14ac:dyDescent="0.2">
      <c r="A6" s="1"/>
    </row>
    <row r="7" spans="1:4" x14ac:dyDescent="0.2">
      <c r="A7" s="89"/>
      <c r="B7" s="88"/>
      <c r="C7" s="89"/>
      <c r="D7" s="89"/>
    </row>
    <row r="8" spans="1:4" x14ac:dyDescent="0.2">
      <c r="A8" s="83" t="s">
        <v>33</v>
      </c>
      <c r="B8" s="34" t="str">
        <f>Revenue!A12</f>
        <v>Product / Service 1</v>
      </c>
      <c r="C8" s="90" t="str">
        <f>Revenue!A28</f>
        <v>Product / Service 2</v>
      </c>
      <c r="D8" s="90" t="str">
        <f>Revenue!A44</f>
        <v>Product / Service 3</v>
      </c>
    </row>
    <row r="9" spans="1:4" x14ac:dyDescent="0.2">
      <c r="A9" s="83" t="s">
        <v>34</v>
      </c>
      <c r="B9" s="91" t="str">
        <f>Revenue!B13</f>
        <v>Products</v>
      </c>
      <c r="C9" s="93" t="str">
        <f>Revenue!B29</f>
        <v>Services</v>
      </c>
      <c r="D9" s="93" t="str">
        <f>Revenue!B45</f>
        <v>Hours</v>
      </c>
    </row>
    <row r="10" spans="1:4" x14ac:dyDescent="0.2">
      <c r="A10" s="104"/>
      <c r="B10" s="92"/>
      <c r="C10" s="94"/>
      <c r="D10" s="90"/>
    </row>
    <row r="11" spans="1:4" x14ac:dyDescent="0.2">
      <c r="A11" s="70" t="s">
        <v>234</v>
      </c>
      <c r="B11" s="76">
        <v>100</v>
      </c>
      <c r="C11" s="76">
        <v>100</v>
      </c>
      <c r="D11" s="76">
        <v>100</v>
      </c>
    </row>
    <row r="12" spans="1:4" x14ac:dyDescent="0.2">
      <c r="A12" s="105" t="s">
        <v>235</v>
      </c>
      <c r="B12" s="76">
        <v>100</v>
      </c>
      <c r="C12" s="76">
        <v>100</v>
      </c>
      <c r="D12" s="76">
        <v>100</v>
      </c>
    </row>
    <row r="13" spans="1:4" x14ac:dyDescent="0.2">
      <c r="A13" s="105" t="s">
        <v>236</v>
      </c>
      <c r="B13" s="76">
        <v>100</v>
      </c>
      <c r="C13" s="76">
        <v>100</v>
      </c>
      <c r="D13" s="76">
        <v>100</v>
      </c>
    </row>
    <row r="14" spans="1:4" x14ac:dyDescent="0.2">
      <c r="A14" s="105" t="s">
        <v>237</v>
      </c>
      <c r="B14" s="76">
        <v>100</v>
      </c>
      <c r="C14" s="76">
        <v>100</v>
      </c>
      <c r="D14" s="76">
        <v>100</v>
      </c>
    </row>
    <row r="15" spans="1:4" x14ac:dyDescent="0.2">
      <c r="A15" s="105" t="s">
        <v>238</v>
      </c>
      <c r="B15" s="76">
        <v>100</v>
      </c>
      <c r="C15" s="76">
        <v>100</v>
      </c>
      <c r="D15" s="76">
        <v>100</v>
      </c>
    </row>
    <row r="16" spans="1:4" x14ac:dyDescent="0.2">
      <c r="A16" s="105" t="s">
        <v>239</v>
      </c>
      <c r="B16" s="76">
        <v>100</v>
      </c>
      <c r="C16" s="76">
        <v>100</v>
      </c>
      <c r="D16" s="76">
        <v>100</v>
      </c>
    </row>
    <row r="17" spans="1:4" x14ac:dyDescent="0.2">
      <c r="A17" s="105" t="s">
        <v>240</v>
      </c>
      <c r="B17" s="76">
        <v>100</v>
      </c>
      <c r="C17" s="76">
        <v>100</v>
      </c>
      <c r="D17" s="76">
        <v>100</v>
      </c>
    </row>
    <row r="18" spans="1:4" x14ac:dyDescent="0.2">
      <c r="A18" s="105" t="s">
        <v>241</v>
      </c>
      <c r="B18" s="76">
        <v>100</v>
      </c>
      <c r="C18" s="76">
        <v>100</v>
      </c>
      <c r="D18" s="76">
        <v>100</v>
      </c>
    </row>
    <row r="19" spans="1:4" x14ac:dyDescent="0.2">
      <c r="A19" s="105" t="s">
        <v>242</v>
      </c>
      <c r="B19" s="76">
        <v>100</v>
      </c>
      <c r="C19" s="76">
        <v>100</v>
      </c>
      <c r="D19" s="76">
        <v>100</v>
      </c>
    </row>
    <row r="20" spans="1:4" x14ac:dyDescent="0.2">
      <c r="A20" s="105" t="s">
        <v>243</v>
      </c>
      <c r="B20" s="76">
        <v>100</v>
      </c>
      <c r="C20" s="76">
        <v>100</v>
      </c>
      <c r="D20" s="76">
        <v>100</v>
      </c>
    </row>
    <row r="21" spans="1:4" x14ac:dyDescent="0.2">
      <c r="A21" s="105" t="s">
        <v>244</v>
      </c>
      <c r="B21" s="76">
        <v>100</v>
      </c>
      <c r="C21" s="76">
        <v>100</v>
      </c>
      <c r="D21" s="76">
        <v>100</v>
      </c>
    </row>
    <row r="22" spans="1:4" x14ac:dyDescent="0.2">
      <c r="A22" s="106" t="s">
        <v>245</v>
      </c>
      <c r="B22" s="76">
        <v>100</v>
      </c>
      <c r="C22" s="76">
        <v>100</v>
      </c>
      <c r="D22" s="76">
        <v>100</v>
      </c>
    </row>
    <row r="23" spans="1:4" ht="12.75" thickBot="1" x14ac:dyDescent="0.25">
      <c r="A23" s="77" t="s">
        <v>193</v>
      </c>
      <c r="B23" s="38">
        <f>SUM(B11:B22)</f>
        <v>1200</v>
      </c>
      <c r="C23" s="38">
        <f>SUM(C11:C22)</f>
        <v>1200</v>
      </c>
      <c r="D23" s="107">
        <f>SUM(D11:D22)</f>
        <v>1200</v>
      </c>
    </row>
    <row r="24" spans="1:4" ht="12.75" thickTop="1" x14ac:dyDescent="0.2"/>
    <row r="27" spans="1:4" x14ac:dyDescent="0.2">
      <c r="A27" s="64"/>
      <c r="B27" s="89"/>
      <c r="C27" s="89"/>
      <c r="D27" s="89"/>
    </row>
    <row r="28" spans="1:4" x14ac:dyDescent="0.2">
      <c r="A28" s="36" t="s">
        <v>187</v>
      </c>
      <c r="B28" s="90" t="str">
        <f>B8</f>
        <v>Product / Service 1</v>
      </c>
      <c r="C28" s="90" t="str">
        <f>C8</f>
        <v>Product / Service 2</v>
      </c>
      <c r="D28" s="90" t="str">
        <f>D8</f>
        <v>Product / Service 3</v>
      </c>
    </row>
    <row r="29" spans="1:4" ht="15" customHeight="1" x14ac:dyDescent="0.2">
      <c r="A29" s="79"/>
      <c r="B29" s="84"/>
      <c r="C29" s="84"/>
      <c r="D29" s="84"/>
    </row>
    <row r="30" spans="1:4" ht="18.75" customHeight="1" x14ac:dyDescent="0.2">
      <c r="A30" s="86" t="s">
        <v>230</v>
      </c>
      <c r="B30" s="72">
        <v>0.3</v>
      </c>
      <c r="C30" s="72">
        <v>0</v>
      </c>
      <c r="D30" s="72">
        <v>0</v>
      </c>
    </row>
    <row r="31" spans="1:4" ht="11.25" customHeight="1" x14ac:dyDescent="0.2">
      <c r="A31" s="87" t="s">
        <v>231</v>
      </c>
      <c r="B31" s="82"/>
      <c r="C31" s="82"/>
      <c r="D31" s="82"/>
    </row>
    <row r="32" spans="1:4" x14ac:dyDescent="0.2">
      <c r="A32" s="114" t="str">
        <f>A11</f>
        <v>Month 1</v>
      </c>
      <c r="B32" s="85">
        <f>IF($B$30=0,B11,(($B$30+1)*B11))</f>
        <v>130</v>
      </c>
      <c r="C32" s="85">
        <f>IF($C$30=0,C11,(($C$30+1)*C11))</f>
        <v>100</v>
      </c>
      <c r="D32" s="85">
        <f>IF($D$30=0,D11,(($D$30+1)*D11))</f>
        <v>100</v>
      </c>
    </row>
    <row r="33" spans="1:4" x14ac:dyDescent="0.2">
      <c r="A33" s="114" t="str">
        <f t="shared" ref="A33:A43" si="0">A12</f>
        <v>Month 2</v>
      </c>
      <c r="B33" s="85">
        <f t="shared" ref="B33:B43" si="1">IF($B$30=0,B12,(($B$30+1)*B12))</f>
        <v>130</v>
      </c>
      <c r="C33" s="85">
        <f t="shared" ref="C33:C43" si="2">IF($C$30=0,C12,(($C$30+1)*C12))</f>
        <v>100</v>
      </c>
      <c r="D33" s="85">
        <f t="shared" ref="D33:D43" si="3">IF($D$30=0,D12,(($D$30+1)*D12))</f>
        <v>100</v>
      </c>
    </row>
    <row r="34" spans="1:4" x14ac:dyDescent="0.2">
      <c r="A34" s="114" t="str">
        <f t="shared" si="0"/>
        <v>Month 3</v>
      </c>
      <c r="B34" s="85">
        <f t="shared" si="1"/>
        <v>130</v>
      </c>
      <c r="C34" s="85">
        <f t="shared" si="2"/>
        <v>100</v>
      </c>
      <c r="D34" s="85">
        <f t="shared" si="3"/>
        <v>100</v>
      </c>
    </row>
    <row r="35" spans="1:4" x14ac:dyDescent="0.2">
      <c r="A35" s="114" t="str">
        <f t="shared" si="0"/>
        <v>Month 4</v>
      </c>
      <c r="B35" s="85">
        <f t="shared" si="1"/>
        <v>130</v>
      </c>
      <c r="C35" s="85">
        <f t="shared" si="2"/>
        <v>100</v>
      </c>
      <c r="D35" s="85">
        <f t="shared" si="3"/>
        <v>100</v>
      </c>
    </row>
    <row r="36" spans="1:4" x14ac:dyDescent="0.2">
      <c r="A36" s="114" t="str">
        <f t="shared" si="0"/>
        <v>Month 5</v>
      </c>
      <c r="B36" s="85">
        <f t="shared" si="1"/>
        <v>130</v>
      </c>
      <c r="C36" s="85">
        <f t="shared" si="2"/>
        <v>100</v>
      </c>
      <c r="D36" s="85">
        <f t="shared" si="3"/>
        <v>100</v>
      </c>
    </row>
    <row r="37" spans="1:4" x14ac:dyDescent="0.2">
      <c r="A37" s="114" t="str">
        <f t="shared" si="0"/>
        <v>Month 6</v>
      </c>
      <c r="B37" s="85">
        <f t="shared" si="1"/>
        <v>130</v>
      </c>
      <c r="C37" s="85">
        <f t="shared" si="2"/>
        <v>100</v>
      </c>
      <c r="D37" s="85">
        <f t="shared" si="3"/>
        <v>100</v>
      </c>
    </row>
    <row r="38" spans="1:4" x14ac:dyDescent="0.2">
      <c r="A38" s="114" t="str">
        <f t="shared" si="0"/>
        <v>Month 7</v>
      </c>
      <c r="B38" s="85">
        <f t="shared" si="1"/>
        <v>130</v>
      </c>
      <c r="C38" s="85">
        <f t="shared" si="2"/>
        <v>100</v>
      </c>
      <c r="D38" s="85">
        <f t="shared" si="3"/>
        <v>100</v>
      </c>
    </row>
    <row r="39" spans="1:4" x14ac:dyDescent="0.2">
      <c r="A39" s="114" t="str">
        <f t="shared" si="0"/>
        <v>Month 8</v>
      </c>
      <c r="B39" s="85">
        <f t="shared" si="1"/>
        <v>130</v>
      </c>
      <c r="C39" s="85">
        <f t="shared" si="2"/>
        <v>100</v>
      </c>
      <c r="D39" s="85">
        <f t="shared" si="3"/>
        <v>100</v>
      </c>
    </row>
    <row r="40" spans="1:4" x14ac:dyDescent="0.2">
      <c r="A40" s="114" t="str">
        <f t="shared" si="0"/>
        <v>Month 9</v>
      </c>
      <c r="B40" s="85">
        <f t="shared" si="1"/>
        <v>130</v>
      </c>
      <c r="C40" s="85">
        <f t="shared" si="2"/>
        <v>100</v>
      </c>
      <c r="D40" s="85">
        <f t="shared" si="3"/>
        <v>100</v>
      </c>
    </row>
    <row r="41" spans="1:4" x14ac:dyDescent="0.2">
      <c r="A41" s="114" t="str">
        <f t="shared" si="0"/>
        <v>Month 10</v>
      </c>
      <c r="B41" s="85">
        <f t="shared" si="1"/>
        <v>130</v>
      </c>
      <c r="C41" s="85">
        <f t="shared" si="2"/>
        <v>100</v>
      </c>
      <c r="D41" s="85">
        <f t="shared" si="3"/>
        <v>100</v>
      </c>
    </row>
    <row r="42" spans="1:4" x14ac:dyDescent="0.2">
      <c r="A42" s="114" t="str">
        <f t="shared" si="0"/>
        <v>Month 11</v>
      </c>
      <c r="B42" s="85">
        <f t="shared" si="1"/>
        <v>130</v>
      </c>
      <c r="C42" s="85">
        <f t="shared" si="2"/>
        <v>100</v>
      </c>
      <c r="D42" s="85">
        <f t="shared" si="3"/>
        <v>100</v>
      </c>
    </row>
    <row r="43" spans="1:4" x14ac:dyDescent="0.2">
      <c r="A43" s="115" t="str">
        <f t="shared" si="0"/>
        <v>Month 12</v>
      </c>
      <c r="B43" s="85">
        <f t="shared" si="1"/>
        <v>130</v>
      </c>
      <c r="C43" s="85">
        <f t="shared" si="2"/>
        <v>100</v>
      </c>
      <c r="D43" s="85">
        <f t="shared" si="3"/>
        <v>100</v>
      </c>
    </row>
    <row r="44" spans="1:4" ht="12.75" thickBot="1" x14ac:dyDescent="0.25">
      <c r="A44" s="80" t="s">
        <v>193</v>
      </c>
      <c r="B44" s="100">
        <f>SUM(B32:B43)</f>
        <v>1560</v>
      </c>
      <c r="C44" s="100">
        <f>SUM(C32:C43)</f>
        <v>1200</v>
      </c>
      <c r="D44" s="100">
        <f>SUM(D32:D43)</f>
        <v>1200</v>
      </c>
    </row>
    <row r="45" spans="1:4" ht="12.75" thickTop="1" x14ac:dyDescent="0.2">
      <c r="A45" s="50"/>
      <c r="B45" s="95"/>
      <c r="C45" s="95"/>
      <c r="D45" s="95"/>
    </row>
    <row r="46" spans="1:4" x14ac:dyDescent="0.2">
      <c r="A46" s="50"/>
      <c r="B46" s="95"/>
      <c r="C46" s="95"/>
      <c r="D46" s="95"/>
    </row>
    <row r="47" spans="1:4" x14ac:dyDescent="0.2">
      <c r="A47" s="50"/>
      <c r="B47" s="95"/>
      <c r="C47" s="95"/>
      <c r="D47" s="95"/>
    </row>
    <row r="48" spans="1:4" x14ac:dyDescent="0.2">
      <c r="A48" s="81"/>
      <c r="B48" s="97"/>
      <c r="C48" s="97"/>
      <c r="D48" s="97"/>
    </row>
    <row r="49" spans="1:4" x14ac:dyDescent="0.2">
      <c r="A49" s="83" t="s">
        <v>188</v>
      </c>
      <c r="B49" s="98" t="str">
        <f>B8</f>
        <v>Product / Service 1</v>
      </c>
      <c r="C49" s="98" t="str">
        <f>C8</f>
        <v>Product / Service 2</v>
      </c>
      <c r="D49" s="98" t="str">
        <f>D8</f>
        <v>Product / Service 3</v>
      </c>
    </row>
    <row r="50" spans="1:4" x14ac:dyDescent="0.2">
      <c r="A50" s="96"/>
      <c r="B50" s="96"/>
      <c r="C50" s="96"/>
      <c r="D50" s="96"/>
    </row>
    <row r="51" spans="1:4" ht="19.5" customHeight="1" x14ac:dyDescent="0.2">
      <c r="A51" s="86" t="s">
        <v>232</v>
      </c>
      <c r="B51" s="72">
        <v>0</v>
      </c>
      <c r="C51" s="72">
        <v>0</v>
      </c>
      <c r="D51" s="72">
        <v>0</v>
      </c>
    </row>
    <row r="52" spans="1:4" x14ac:dyDescent="0.2">
      <c r="A52" s="99" t="s">
        <v>231</v>
      </c>
      <c r="B52" s="103"/>
      <c r="C52" s="103"/>
      <c r="D52" s="103"/>
    </row>
    <row r="53" spans="1:4" x14ac:dyDescent="0.2">
      <c r="A53" s="33" t="str">
        <f>A11</f>
        <v>Month 1</v>
      </c>
      <c r="B53" s="102">
        <f>IF($B$51=0,B32,((1+$B$51)*B32))</f>
        <v>130</v>
      </c>
      <c r="C53" s="102">
        <f>IF($C$51=0,C32,((1+$C$51)*C32))</f>
        <v>100</v>
      </c>
      <c r="D53" s="102">
        <f>IF($D$51=0,D32,((1+$D$51)*D32))</f>
        <v>100</v>
      </c>
    </row>
    <row r="54" spans="1:4" x14ac:dyDescent="0.2">
      <c r="A54" s="33" t="str">
        <f t="shared" ref="A54:A64" si="4">A12</f>
        <v>Month 2</v>
      </c>
      <c r="B54" s="102">
        <f t="shared" ref="B54:B64" si="5">IF($B$51=0,B33,((1+$B$51)*B33))</f>
        <v>130</v>
      </c>
      <c r="C54" s="102">
        <f t="shared" ref="C54:C64" si="6">IF($C$51=0,C33,((1+$C$51)*C33))</f>
        <v>100</v>
      </c>
      <c r="D54" s="102">
        <f t="shared" ref="D54:D64" si="7">IF($D$51=0,D33,((1+$D$51)*D33))</f>
        <v>100</v>
      </c>
    </row>
    <row r="55" spans="1:4" x14ac:dyDescent="0.2">
      <c r="A55" s="33" t="str">
        <f t="shared" si="4"/>
        <v>Month 3</v>
      </c>
      <c r="B55" s="102">
        <f t="shared" si="5"/>
        <v>130</v>
      </c>
      <c r="C55" s="102">
        <f t="shared" si="6"/>
        <v>100</v>
      </c>
      <c r="D55" s="102">
        <f t="shared" si="7"/>
        <v>100</v>
      </c>
    </row>
    <row r="56" spans="1:4" x14ac:dyDescent="0.2">
      <c r="A56" s="33" t="str">
        <f t="shared" si="4"/>
        <v>Month 4</v>
      </c>
      <c r="B56" s="102">
        <f t="shared" si="5"/>
        <v>130</v>
      </c>
      <c r="C56" s="102">
        <f t="shared" si="6"/>
        <v>100</v>
      </c>
      <c r="D56" s="102">
        <f t="shared" si="7"/>
        <v>100</v>
      </c>
    </row>
    <row r="57" spans="1:4" x14ac:dyDescent="0.2">
      <c r="A57" s="33" t="str">
        <f t="shared" si="4"/>
        <v>Month 5</v>
      </c>
      <c r="B57" s="102">
        <f t="shared" si="5"/>
        <v>130</v>
      </c>
      <c r="C57" s="102">
        <f t="shared" si="6"/>
        <v>100</v>
      </c>
      <c r="D57" s="102">
        <f t="shared" si="7"/>
        <v>100</v>
      </c>
    </row>
    <row r="58" spans="1:4" x14ac:dyDescent="0.2">
      <c r="A58" s="33" t="str">
        <f t="shared" si="4"/>
        <v>Month 6</v>
      </c>
      <c r="B58" s="102">
        <f t="shared" si="5"/>
        <v>130</v>
      </c>
      <c r="C58" s="102">
        <f t="shared" si="6"/>
        <v>100</v>
      </c>
      <c r="D58" s="102">
        <f t="shared" si="7"/>
        <v>100</v>
      </c>
    </row>
    <row r="59" spans="1:4" x14ac:dyDescent="0.2">
      <c r="A59" s="33" t="str">
        <f t="shared" si="4"/>
        <v>Month 7</v>
      </c>
      <c r="B59" s="102">
        <f t="shared" si="5"/>
        <v>130</v>
      </c>
      <c r="C59" s="102">
        <f t="shared" si="6"/>
        <v>100</v>
      </c>
      <c r="D59" s="102">
        <f t="shared" si="7"/>
        <v>100</v>
      </c>
    </row>
    <row r="60" spans="1:4" x14ac:dyDescent="0.2">
      <c r="A60" s="33" t="str">
        <f t="shared" si="4"/>
        <v>Month 8</v>
      </c>
      <c r="B60" s="102">
        <f t="shared" si="5"/>
        <v>130</v>
      </c>
      <c r="C60" s="102">
        <f t="shared" si="6"/>
        <v>100</v>
      </c>
      <c r="D60" s="102">
        <f t="shared" si="7"/>
        <v>100</v>
      </c>
    </row>
    <row r="61" spans="1:4" x14ac:dyDescent="0.2">
      <c r="A61" s="33" t="str">
        <f t="shared" si="4"/>
        <v>Month 9</v>
      </c>
      <c r="B61" s="102">
        <f t="shared" si="5"/>
        <v>130</v>
      </c>
      <c r="C61" s="102">
        <f t="shared" si="6"/>
        <v>100</v>
      </c>
      <c r="D61" s="102">
        <f t="shared" si="7"/>
        <v>100</v>
      </c>
    </row>
    <row r="62" spans="1:4" x14ac:dyDescent="0.2">
      <c r="A62" s="33" t="str">
        <f>A20</f>
        <v>Month 10</v>
      </c>
      <c r="B62" s="102">
        <f t="shared" si="5"/>
        <v>130</v>
      </c>
      <c r="C62" s="102">
        <f t="shared" si="6"/>
        <v>100</v>
      </c>
      <c r="D62" s="102">
        <f t="shared" si="7"/>
        <v>100</v>
      </c>
    </row>
    <row r="63" spans="1:4" x14ac:dyDescent="0.2">
      <c r="A63" s="33" t="str">
        <f t="shared" si="4"/>
        <v>Month 11</v>
      </c>
      <c r="B63" s="102">
        <f t="shared" si="5"/>
        <v>130</v>
      </c>
      <c r="C63" s="102">
        <f t="shared" si="6"/>
        <v>100</v>
      </c>
      <c r="D63" s="102">
        <f t="shared" si="7"/>
        <v>100</v>
      </c>
    </row>
    <row r="64" spans="1:4" x14ac:dyDescent="0.2">
      <c r="A64" s="116" t="str">
        <f t="shared" si="4"/>
        <v>Month 12</v>
      </c>
      <c r="B64" s="102">
        <f t="shared" si="5"/>
        <v>130</v>
      </c>
      <c r="C64" s="102">
        <f t="shared" si="6"/>
        <v>100</v>
      </c>
      <c r="D64" s="102">
        <f t="shared" si="7"/>
        <v>100</v>
      </c>
    </row>
    <row r="65" spans="1:4" ht="12.75" thickBot="1" x14ac:dyDescent="0.25">
      <c r="A65" s="80" t="s">
        <v>193</v>
      </c>
      <c r="B65" s="101">
        <f>SUM(B52:B64)</f>
        <v>1560</v>
      </c>
      <c r="C65" s="101">
        <f>SUM(C52:C64)</f>
        <v>1200</v>
      </c>
      <c r="D65" s="101">
        <f>SUM(D52:D64)</f>
        <v>1200</v>
      </c>
    </row>
    <row r="66" spans="1:4" ht="12.75" thickTop="1" x14ac:dyDescent="0.2"/>
  </sheetData>
  <sheetProtection sheet="1" objects="1" scenarios="1"/>
  <phoneticPr fontId="0" type="noConversion"/>
  <pageMargins left="0.64" right="0.75" top="0.55000000000000004" bottom="0.48" header="0.44" footer="0.27"/>
  <pageSetup scale="95" orientation="portrait" blackAndWhite="1"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10" sqref="B10"/>
    </sheetView>
  </sheetViews>
  <sheetFormatPr defaultColWidth="8.85546875" defaultRowHeight="12" x14ac:dyDescent="0.2"/>
  <cols>
    <col min="1" max="1" width="28.7109375" style="2" customWidth="1"/>
    <col min="2" max="3" width="14.42578125" style="2" customWidth="1"/>
    <col min="4" max="16384" width="8.85546875" style="2"/>
  </cols>
  <sheetData>
    <row r="1" spans="1:2" x14ac:dyDescent="0.2">
      <c r="A1" s="1" t="str">
        <f>Expenses!A1</f>
        <v>Name</v>
      </c>
    </row>
    <row r="2" spans="1:2" x14ac:dyDescent="0.2">
      <c r="A2" s="1" t="s">
        <v>176</v>
      </c>
    </row>
    <row r="5" spans="1:2" x14ac:dyDescent="0.2">
      <c r="A5" s="1" t="s">
        <v>35</v>
      </c>
    </row>
    <row r="7" spans="1:2" x14ac:dyDescent="0.2">
      <c r="A7" s="2" t="s">
        <v>36</v>
      </c>
      <c r="B7" s="40">
        <v>1</v>
      </c>
    </row>
    <row r="8" spans="1:2" x14ac:dyDescent="0.2">
      <c r="A8" s="2" t="s">
        <v>37</v>
      </c>
      <c r="B8" s="40">
        <v>0</v>
      </c>
    </row>
    <row r="9" spans="1:2" x14ac:dyDescent="0.2">
      <c r="A9" s="2" t="s">
        <v>38</v>
      </c>
      <c r="B9" s="41">
        <v>0</v>
      </c>
    </row>
    <row r="10" spans="1:2" x14ac:dyDescent="0.2">
      <c r="B10" s="39">
        <f>Revenue!$B$8</f>
        <v>1</v>
      </c>
    </row>
    <row r="14" spans="1:2" x14ac:dyDescent="0.2">
      <c r="A14" s="1" t="s">
        <v>250</v>
      </c>
    </row>
    <row r="15" spans="1:2" x14ac:dyDescent="0.2">
      <c r="A15" s="2" t="s">
        <v>251</v>
      </c>
      <c r="B15" s="40">
        <f>Expenses!$B$37</f>
        <v>0.25</v>
      </c>
    </row>
  </sheetData>
  <phoneticPr fontId="0" type="noConversion"/>
  <pageMargins left="0.75" right="0.75" top="1" bottom="1" header="0.5" footer="0.5"/>
  <pageSetup orientation="portrait" blackAndWhite="1" horizontalDpi="300" verticalDpi="300"/>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selection activeCell="M50" sqref="M50"/>
    </sheetView>
  </sheetViews>
  <sheetFormatPr defaultColWidth="8.85546875" defaultRowHeight="12" x14ac:dyDescent="0.2"/>
  <cols>
    <col min="1" max="1" width="23.42578125" style="2" customWidth="1"/>
    <col min="2" max="2" width="18.42578125" style="2" customWidth="1"/>
    <col min="3" max="3" width="21" style="2" customWidth="1"/>
    <col min="4" max="4" width="17" style="2" customWidth="1"/>
    <col min="5" max="16384" width="8.85546875" style="2"/>
  </cols>
  <sheetData>
    <row r="1" spans="1:2" x14ac:dyDescent="0.2">
      <c r="A1" s="1" t="str">
        <f>Expenses!A1</f>
        <v>Name</v>
      </c>
    </row>
    <row r="2" spans="1:2" x14ac:dyDescent="0.2">
      <c r="A2" s="1" t="s">
        <v>140</v>
      </c>
    </row>
    <row r="3" spans="1:2" x14ac:dyDescent="0.2">
      <c r="A3" s="42" t="s">
        <v>134</v>
      </c>
      <c r="B3" s="78">
        <v>37256</v>
      </c>
    </row>
    <row r="4" spans="1:2" x14ac:dyDescent="0.2">
      <c r="B4" s="43"/>
    </row>
    <row r="6" spans="1:2" x14ac:dyDescent="0.2">
      <c r="A6" s="1" t="s">
        <v>41</v>
      </c>
    </row>
    <row r="8" spans="1:2" x14ac:dyDescent="0.2">
      <c r="A8" s="1" t="s">
        <v>228</v>
      </c>
    </row>
    <row r="9" spans="1:2" x14ac:dyDescent="0.2">
      <c r="A9" s="2" t="s">
        <v>42</v>
      </c>
      <c r="B9" s="6">
        <v>0</v>
      </c>
    </row>
    <row r="10" spans="1:2" x14ac:dyDescent="0.2">
      <c r="A10" s="2" t="s">
        <v>43</v>
      </c>
      <c r="B10" s="6">
        <v>0</v>
      </c>
    </row>
    <row r="11" spans="1:2" x14ac:dyDescent="0.2">
      <c r="A11" s="2" t="s">
        <v>44</v>
      </c>
      <c r="B11" s="6">
        <v>0</v>
      </c>
    </row>
    <row r="12" spans="1:2" x14ac:dyDescent="0.2">
      <c r="A12" s="2" t="s">
        <v>45</v>
      </c>
      <c r="B12" s="6">
        <v>0</v>
      </c>
    </row>
    <row r="13" spans="1:2" x14ac:dyDescent="0.2">
      <c r="A13" s="2" t="s">
        <v>46</v>
      </c>
      <c r="B13" s="6">
        <v>0</v>
      </c>
    </row>
    <row r="14" spans="1:2" x14ac:dyDescent="0.2">
      <c r="A14" s="2" t="s">
        <v>47</v>
      </c>
      <c r="B14" s="6">
        <v>0</v>
      </c>
    </row>
    <row r="15" spans="1:2" x14ac:dyDescent="0.2">
      <c r="A15" s="23" t="s">
        <v>48</v>
      </c>
      <c r="B15" s="6">
        <v>0</v>
      </c>
    </row>
    <row r="16" spans="1:2" x14ac:dyDescent="0.2">
      <c r="A16" s="23" t="s">
        <v>49</v>
      </c>
      <c r="B16" s="6">
        <v>0</v>
      </c>
    </row>
    <row r="17" spans="1:2" x14ac:dyDescent="0.2">
      <c r="A17" s="23" t="s">
        <v>50</v>
      </c>
      <c r="B17" s="6">
        <v>0</v>
      </c>
    </row>
    <row r="18" spans="1:2" x14ac:dyDescent="0.2">
      <c r="A18" s="23" t="s">
        <v>51</v>
      </c>
      <c r="B18" s="6">
        <v>0</v>
      </c>
    </row>
    <row r="19" spans="1:2" x14ac:dyDescent="0.2">
      <c r="A19" s="23" t="s">
        <v>52</v>
      </c>
      <c r="B19" s="6">
        <v>0</v>
      </c>
    </row>
    <row r="20" spans="1:2" x14ac:dyDescent="0.2">
      <c r="A20" s="23" t="s">
        <v>63</v>
      </c>
      <c r="B20" s="6">
        <v>0</v>
      </c>
    </row>
    <row r="21" spans="1:2" ht="12.75" thickBot="1" x14ac:dyDescent="0.25">
      <c r="A21" s="1" t="s">
        <v>53</v>
      </c>
      <c r="B21" s="5">
        <f>SUM(B9:B19)-B20</f>
        <v>0</v>
      </c>
    </row>
    <row r="22" spans="1:2" ht="12.75" thickTop="1" x14ac:dyDescent="0.2">
      <c r="B22" s="7"/>
    </row>
    <row r="23" spans="1:2" x14ac:dyDescent="0.2">
      <c r="B23" s="7"/>
    </row>
    <row r="24" spans="1:2" x14ac:dyDescent="0.2">
      <c r="A24" s="1" t="s">
        <v>62</v>
      </c>
      <c r="B24" s="7"/>
    </row>
    <row r="25" spans="1:2" x14ac:dyDescent="0.2">
      <c r="B25" s="7"/>
    </row>
    <row r="26" spans="1:2" x14ac:dyDescent="0.2">
      <c r="A26" s="1" t="s">
        <v>64</v>
      </c>
      <c r="B26" s="7"/>
    </row>
    <row r="27" spans="1:2" x14ac:dyDescent="0.2">
      <c r="A27" s="2" t="s">
        <v>54</v>
      </c>
      <c r="B27" s="6">
        <v>0</v>
      </c>
    </row>
    <row r="28" spans="1:2" x14ac:dyDescent="0.2">
      <c r="A28" s="2" t="s">
        <v>55</v>
      </c>
      <c r="B28" s="6">
        <v>0</v>
      </c>
    </row>
    <row r="29" spans="1:2" x14ac:dyDescent="0.2">
      <c r="A29" s="2" t="s">
        <v>56</v>
      </c>
      <c r="B29" s="6">
        <v>0</v>
      </c>
    </row>
    <row r="30" spans="1:2" ht="14.25" x14ac:dyDescent="0.35">
      <c r="A30" s="2" t="s">
        <v>57</v>
      </c>
      <c r="B30" s="31">
        <v>0</v>
      </c>
    </row>
    <row r="31" spans="1:2" x14ac:dyDescent="0.2">
      <c r="A31" s="1" t="s">
        <v>58</v>
      </c>
      <c r="B31" s="28">
        <f>SUM(B27:B30)</f>
        <v>0</v>
      </c>
    </row>
    <row r="32" spans="1:2" x14ac:dyDescent="0.2">
      <c r="A32" s="1"/>
      <c r="B32" s="7"/>
    </row>
    <row r="33" spans="1:3" x14ac:dyDescent="0.2">
      <c r="A33" s="1"/>
      <c r="B33" s="7"/>
    </row>
    <row r="34" spans="1:3" x14ac:dyDescent="0.2">
      <c r="A34" s="1" t="s">
        <v>65</v>
      </c>
      <c r="B34" s="7"/>
    </row>
    <row r="35" spans="1:3" x14ac:dyDescent="0.2">
      <c r="B35" s="7"/>
    </row>
    <row r="36" spans="1:3" x14ac:dyDescent="0.2">
      <c r="A36" s="1" t="s">
        <v>229</v>
      </c>
      <c r="B36" s="7"/>
    </row>
    <row r="37" spans="1:3" x14ac:dyDescent="0.2">
      <c r="A37" s="2" t="s">
        <v>59</v>
      </c>
      <c r="B37" s="6">
        <v>0</v>
      </c>
    </row>
    <row r="38" spans="1:3" ht="14.25" x14ac:dyDescent="0.35">
      <c r="A38" s="2" t="s">
        <v>60</v>
      </c>
      <c r="B38" s="31">
        <v>0</v>
      </c>
    </row>
    <row r="39" spans="1:3" x14ac:dyDescent="0.2">
      <c r="A39" s="1" t="s">
        <v>61</v>
      </c>
      <c r="B39" s="28">
        <f>SUM(B37:B38)</f>
        <v>0</v>
      </c>
    </row>
    <row r="40" spans="1:3" x14ac:dyDescent="0.2">
      <c r="B40" s="7"/>
    </row>
    <row r="41" spans="1:3" ht="12.75" thickBot="1" x14ac:dyDescent="0.25">
      <c r="A41" s="1" t="s">
        <v>66</v>
      </c>
      <c r="B41" s="5">
        <f>B31+B39</f>
        <v>0</v>
      </c>
    </row>
    <row r="42" spans="1:3" ht="12.75" thickTop="1" x14ac:dyDescent="0.2"/>
    <row r="44" spans="1:3" x14ac:dyDescent="0.2">
      <c r="A44" s="21" t="s">
        <v>67</v>
      </c>
      <c r="B44" s="44">
        <f>B21-B41</f>
        <v>0</v>
      </c>
      <c r="C44" s="21" t="s">
        <v>68</v>
      </c>
    </row>
  </sheetData>
  <sheetProtection sheet="1" objects="1" scenarios="1"/>
  <phoneticPr fontId="0" type="noConversion"/>
  <pageMargins left="0.75" right="0.75" top="1" bottom="1" header="0.5" footer="0.5"/>
  <pageSetup orientation="portrait" blackAndWhite="1" horizontalDpi="300" verticalDpi="300"/>
  <headerFooter alignWithMargins="0"/>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18" sqref="B18"/>
    </sheetView>
  </sheetViews>
  <sheetFormatPr defaultColWidth="8.85546875" defaultRowHeight="12" x14ac:dyDescent="0.2"/>
  <cols>
    <col min="1" max="1" width="37.85546875" style="266" customWidth="1"/>
    <col min="2" max="2" width="18.28515625" style="266" customWidth="1"/>
    <col min="3" max="16384" width="8.85546875" style="266"/>
  </cols>
  <sheetData>
    <row r="1" spans="1:2" x14ac:dyDescent="0.2">
      <c r="A1" s="265" t="str">
        <f>Expenses!A1</f>
        <v>Name</v>
      </c>
    </row>
    <row r="2" spans="1:2" x14ac:dyDescent="0.2">
      <c r="A2" s="265" t="s">
        <v>127</v>
      </c>
    </row>
    <row r="5" spans="1:2" x14ac:dyDescent="0.2">
      <c r="A5" s="267" t="s">
        <v>128</v>
      </c>
      <c r="B5" s="268">
        <f>'Income Statements'!O41+'Income Statements'!O45+'Income Statements'!O30</f>
        <v>0</v>
      </c>
    </row>
    <row r="6" spans="1:2" x14ac:dyDescent="0.2">
      <c r="A6" s="267"/>
      <c r="B6" s="269"/>
    </row>
    <row r="7" spans="1:2" x14ac:dyDescent="0.2">
      <c r="A7" s="266" t="s">
        <v>129</v>
      </c>
      <c r="B7" s="270">
        <f>'Income Statements'!P21</f>
        <v>0</v>
      </c>
    </row>
    <row r="8" spans="1:2" x14ac:dyDescent="0.2">
      <c r="A8" s="266" t="s">
        <v>130</v>
      </c>
      <c r="B8" s="271">
        <f>'Income Statements'!P23</f>
        <v>0</v>
      </c>
    </row>
    <row r="9" spans="1:2" x14ac:dyDescent="0.2">
      <c r="B9" s="270">
        <f>B7+B8</f>
        <v>0</v>
      </c>
    </row>
    <row r="11" spans="1:2" ht="14.25" x14ac:dyDescent="0.35">
      <c r="A11" s="266" t="s">
        <v>132</v>
      </c>
      <c r="B11" s="272">
        <f>B5</f>
        <v>0</v>
      </c>
    </row>
    <row r="12" spans="1:2" x14ac:dyDescent="0.2">
      <c r="B12" s="270">
        <f>B8</f>
        <v>0</v>
      </c>
    </row>
    <row r="14" spans="1:2" x14ac:dyDescent="0.2">
      <c r="A14" s="273"/>
      <c r="B14" s="274"/>
    </row>
    <row r="15" spans="1:2" x14ac:dyDescent="0.2">
      <c r="A15" s="275" t="s">
        <v>131</v>
      </c>
      <c r="B15" s="276">
        <f>IF(B5=0,0,B5/B8)</f>
        <v>0</v>
      </c>
    </row>
    <row r="16" spans="1:2" x14ac:dyDescent="0.2">
      <c r="A16" s="277"/>
      <c r="B16" s="278"/>
    </row>
    <row r="18" spans="1:1" x14ac:dyDescent="0.2">
      <c r="A18" s="265" t="s">
        <v>295</v>
      </c>
    </row>
  </sheetData>
  <phoneticPr fontId="0" type="noConversion"/>
  <pageMargins left="0.75" right="0.75" top="1" bottom="1" header="0.5" footer="0.5"/>
  <pageSetup orientation="portrait" blackAndWhite="1"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0"/>
  <sheetViews>
    <sheetView zoomScale="90" zoomScaleNormal="90" zoomScalePageLayoutView="90" workbookViewId="0">
      <selection activeCell="C29" sqref="C29"/>
    </sheetView>
  </sheetViews>
  <sheetFormatPr defaultColWidth="8.85546875" defaultRowHeight="12" x14ac:dyDescent="0.2"/>
  <cols>
    <col min="1" max="1" width="2.7109375" style="127" customWidth="1"/>
    <col min="2" max="2" width="27.28515625" style="126" customWidth="1"/>
    <col min="3" max="14" width="10.7109375" style="126" customWidth="1"/>
    <col min="15" max="15" width="12.42578125" style="126" bestFit="1" customWidth="1"/>
    <col min="16" max="16" width="2" style="126" customWidth="1"/>
    <col min="17" max="17" width="12.42578125" style="126" bestFit="1" customWidth="1"/>
    <col min="18" max="18" width="1.140625" style="126" customWidth="1"/>
    <col min="19" max="19" width="11.42578125" style="126" customWidth="1"/>
    <col min="20" max="16384" width="8.85546875" style="126"/>
  </cols>
  <sheetData>
    <row r="1" spans="1:19" ht="18" x14ac:dyDescent="0.25">
      <c r="A1" s="283" t="str">
        <f>Expenses!A1</f>
        <v>Name</v>
      </c>
      <c r="B1" s="284"/>
      <c r="C1" s="284"/>
      <c r="D1" s="284"/>
      <c r="E1" s="284"/>
      <c r="F1" s="284"/>
      <c r="G1" s="284"/>
      <c r="H1" s="284"/>
      <c r="I1" s="284"/>
      <c r="J1" s="284"/>
      <c r="K1" s="284"/>
      <c r="L1" s="284"/>
      <c r="M1" s="284"/>
      <c r="N1" s="284"/>
      <c r="O1" s="285"/>
    </row>
    <row r="2" spans="1:19" ht="18" customHeight="1" x14ac:dyDescent="0.2">
      <c r="A2" s="286" t="s">
        <v>93</v>
      </c>
      <c r="B2" s="287"/>
      <c r="C2" s="287"/>
      <c r="D2" s="287"/>
      <c r="E2" s="287"/>
      <c r="F2" s="287"/>
      <c r="G2" s="287"/>
      <c r="H2" s="287"/>
      <c r="I2" s="287"/>
      <c r="J2" s="287"/>
      <c r="K2" s="287"/>
      <c r="L2" s="287"/>
      <c r="M2" s="287"/>
      <c r="N2" s="287"/>
      <c r="O2" s="288"/>
    </row>
    <row r="3" spans="1:19" ht="6.75" customHeight="1" x14ac:dyDescent="0.2">
      <c r="B3" s="127"/>
    </row>
    <row r="4" spans="1:19" s="127" customFormat="1" x14ac:dyDescent="0.2">
      <c r="C4" s="173" t="str">
        <f>'Income Statements'!C4</f>
        <v>Month 1</v>
      </c>
      <c r="D4" s="173" t="str">
        <f>'Income Statements'!D4</f>
        <v>Month 2</v>
      </c>
      <c r="E4" s="173" t="str">
        <f>'Income Statements'!E4</f>
        <v>Month 3</v>
      </c>
      <c r="F4" s="173" t="str">
        <f>'Income Statements'!F4</f>
        <v>Month 4</v>
      </c>
      <c r="G4" s="173" t="str">
        <f>'Income Statements'!G4</f>
        <v>Month 5</v>
      </c>
      <c r="H4" s="173" t="str">
        <f>'Income Statements'!H4</f>
        <v>Month 6</v>
      </c>
      <c r="I4" s="173" t="str">
        <f>'Income Statements'!I4</f>
        <v>Month 7</v>
      </c>
      <c r="J4" s="173" t="str">
        <f>'Income Statements'!J4</f>
        <v>Month 8</v>
      </c>
      <c r="K4" s="173" t="str">
        <f>'Income Statements'!K4</f>
        <v>Month 9</v>
      </c>
      <c r="L4" s="173" t="str">
        <f>'Income Statements'!L4</f>
        <v>Month 10</v>
      </c>
      <c r="M4" s="173" t="str">
        <f>'Income Statements'!M4</f>
        <v>Month 11</v>
      </c>
      <c r="N4" s="173" t="str">
        <f>'Income Statements'!N4</f>
        <v>Month 12</v>
      </c>
      <c r="O4" s="173" t="s">
        <v>257</v>
      </c>
      <c r="Q4" s="127" t="s">
        <v>269</v>
      </c>
      <c r="S4" s="127" t="s">
        <v>270</v>
      </c>
    </row>
    <row r="5" spans="1:19" x14ac:dyDescent="0.2">
      <c r="C5" s="139"/>
      <c r="D5" s="139"/>
      <c r="E5" s="139"/>
      <c r="F5" s="139"/>
      <c r="G5" s="139"/>
      <c r="H5" s="139"/>
      <c r="I5" s="139"/>
      <c r="J5" s="139"/>
      <c r="K5" s="139"/>
      <c r="L5" s="139"/>
      <c r="M5" s="139"/>
      <c r="N5" s="139"/>
      <c r="O5" s="139"/>
    </row>
    <row r="6" spans="1:19" x14ac:dyDescent="0.2">
      <c r="A6" s="127" t="s">
        <v>94</v>
      </c>
      <c r="C6" s="139">
        <f>Expenses!B27+'Current Balance Sheet'!B9</f>
        <v>0</v>
      </c>
      <c r="D6" s="139">
        <f>C40</f>
        <v>0</v>
      </c>
      <c r="E6" s="139">
        <f t="shared" ref="E6:N6" si="0">D40</f>
        <v>0</v>
      </c>
      <c r="F6" s="139">
        <f t="shared" si="0"/>
        <v>0</v>
      </c>
      <c r="G6" s="139">
        <f t="shared" si="0"/>
        <v>0</v>
      </c>
      <c r="H6" s="139">
        <f t="shared" si="0"/>
        <v>0</v>
      </c>
      <c r="I6" s="139">
        <f t="shared" si="0"/>
        <v>0</v>
      </c>
      <c r="J6" s="139">
        <f t="shared" si="0"/>
        <v>0</v>
      </c>
      <c r="K6" s="139">
        <f t="shared" si="0"/>
        <v>0</v>
      </c>
      <c r="L6" s="139">
        <f t="shared" si="0"/>
        <v>0</v>
      </c>
      <c r="M6" s="139">
        <f t="shared" si="0"/>
        <v>0</v>
      </c>
      <c r="N6" s="139">
        <f t="shared" si="0"/>
        <v>0</v>
      </c>
      <c r="O6" s="139">
        <f>C6</f>
        <v>0</v>
      </c>
      <c r="Q6" s="139">
        <f>O40</f>
        <v>0</v>
      </c>
      <c r="S6" s="139">
        <f>Q40</f>
        <v>0</v>
      </c>
    </row>
    <row r="7" spans="1:19" x14ac:dyDescent="0.2">
      <c r="A7" s="126"/>
      <c r="C7" s="139"/>
      <c r="D7" s="139"/>
      <c r="E7" s="139"/>
      <c r="F7" s="139"/>
      <c r="G7" s="139"/>
      <c r="H7" s="139"/>
      <c r="I7" s="139"/>
      <c r="J7" s="139"/>
      <c r="K7" s="139"/>
      <c r="L7" s="139"/>
      <c r="M7" s="139"/>
      <c r="N7" s="139"/>
      <c r="O7" s="139"/>
      <c r="Q7" s="139"/>
      <c r="S7" s="139"/>
    </row>
    <row r="8" spans="1:19" x14ac:dyDescent="0.2">
      <c r="A8" s="127" t="s">
        <v>95</v>
      </c>
      <c r="C8" s="139"/>
      <c r="D8" s="139"/>
      <c r="E8" s="139"/>
      <c r="F8" s="139"/>
      <c r="G8" s="139"/>
      <c r="H8" s="139"/>
      <c r="I8" s="139"/>
      <c r="J8" s="139"/>
      <c r="K8" s="139"/>
      <c r="L8" s="139"/>
      <c r="M8" s="139"/>
      <c r="N8" s="139"/>
      <c r="O8" s="139"/>
      <c r="Q8" s="139"/>
      <c r="S8" s="139"/>
    </row>
    <row r="9" spans="1:19" x14ac:dyDescent="0.2">
      <c r="A9" s="126"/>
      <c r="B9" s="180" t="s">
        <v>96</v>
      </c>
      <c r="C9" s="139"/>
      <c r="D9" s="139"/>
      <c r="E9" s="139"/>
      <c r="F9" s="139"/>
      <c r="G9" s="139"/>
      <c r="H9" s="139"/>
      <c r="I9" s="139"/>
      <c r="J9" s="139"/>
      <c r="K9" s="139"/>
      <c r="L9" s="139"/>
      <c r="M9" s="139"/>
      <c r="N9" s="139"/>
      <c r="O9" s="139"/>
      <c r="Q9" s="139"/>
      <c r="S9" s="139"/>
    </row>
    <row r="10" spans="1:19" x14ac:dyDescent="0.2">
      <c r="A10" s="126"/>
      <c r="B10" s="181" t="str">
        <f>'Income Statements'!B6</f>
        <v>Product / Service 1</v>
      </c>
      <c r="C10" s="139">
        <f>'Income Statements'!C6*'Cash Receipts and Disbursements'!$B$7</f>
        <v>0</v>
      </c>
      <c r="D10" s="139">
        <f>'Income Statements'!D6*'Cash Receipts and Disbursements'!$B$7</f>
        <v>0</v>
      </c>
      <c r="E10" s="139">
        <f>'Income Statements'!E6*'Cash Receipts and Disbursements'!$B$7</f>
        <v>0</v>
      </c>
      <c r="F10" s="139">
        <f>'Income Statements'!F6*'Cash Receipts and Disbursements'!$B$7</f>
        <v>0</v>
      </c>
      <c r="G10" s="139">
        <f>'Income Statements'!G6*'Cash Receipts and Disbursements'!$B$7</f>
        <v>0</v>
      </c>
      <c r="H10" s="139">
        <f>'Income Statements'!H6*'Cash Receipts and Disbursements'!$B$7</f>
        <v>0</v>
      </c>
      <c r="I10" s="139">
        <f>'Income Statements'!I6*'Cash Receipts and Disbursements'!$B$7</f>
        <v>0</v>
      </c>
      <c r="J10" s="139">
        <f>'Income Statements'!J6*'Cash Receipts and Disbursements'!$B$7</f>
        <v>0</v>
      </c>
      <c r="K10" s="139">
        <f>'Income Statements'!K6*'Cash Receipts and Disbursements'!$B$7</f>
        <v>0</v>
      </c>
      <c r="L10" s="139">
        <f>'Income Statements'!L6*'Cash Receipts and Disbursements'!$B$7</f>
        <v>0</v>
      </c>
      <c r="M10" s="139">
        <f>'Income Statements'!M6*'Cash Receipts and Disbursements'!$B$7</f>
        <v>0</v>
      </c>
      <c r="N10" s="139">
        <f>'Income Statements'!N6*'Cash Receipts and Disbursements'!$B$7</f>
        <v>0</v>
      </c>
      <c r="O10" s="139">
        <f>SUM(C10:N10)</f>
        <v>0</v>
      </c>
      <c r="Q10" s="139">
        <f>'Yr 2 Cash Flow Statement'!O12</f>
        <v>0</v>
      </c>
      <c r="S10" s="139">
        <f>'Yr 3 Cash Flow Statement'!O12</f>
        <v>0</v>
      </c>
    </row>
    <row r="11" spans="1:19" x14ac:dyDescent="0.2">
      <c r="A11" s="126"/>
      <c r="B11" s="181" t="str">
        <f>'Income Statements'!B7</f>
        <v>Product / Service 2</v>
      </c>
      <c r="C11" s="139">
        <f>'Income Statements'!C7*'Cash Receipts and Disbursements'!$B$7</f>
        <v>0</v>
      </c>
      <c r="D11" s="139">
        <f>'Income Statements'!D7*'Cash Receipts and Disbursements'!$B$7</f>
        <v>0</v>
      </c>
      <c r="E11" s="139">
        <f>'Income Statements'!E7*'Cash Receipts and Disbursements'!$B$7</f>
        <v>0</v>
      </c>
      <c r="F11" s="139">
        <f>'Income Statements'!F7*'Cash Receipts and Disbursements'!$B$7</f>
        <v>0</v>
      </c>
      <c r="G11" s="139">
        <f>'Income Statements'!G7*'Cash Receipts and Disbursements'!$B$7</f>
        <v>0</v>
      </c>
      <c r="H11" s="139">
        <f>'Income Statements'!H7*'Cash Receipts and Disbursements'!$B$7</f>
        <v>0</v>
      </c>
      <c r="I11" s="139">
        <f>'Income Statements'!I7*'Cash Receipts and Disbursements'!$B$7</f>
        <v>0</v>
      </c>
      <c r="J11" s="139">
        <f>'Income Statements'!J7*'Cash Receipts and Disbursements'!$B$7</f>
        <v>0</v>
      </c>
      <c r="K11" s="139">
        <f>'Income Statements'!K7*'Cash Receipts and Disbursements'!$B$7</f>
        <v>0</v>
      </c>
      <c r="L11" s="139">
        <f>'Income Statements'!L7*'Cash Receipts and Disbursements'!$B$7</f>
        <v>0</v>
      </c>
      <c r="M11" s="139">
        <f>'Income Statements'!M7*'Cash Receipts and Disbursements'!$B$7</f>
        <v>0</v>
      </c>
      <c r="N11" s="139">
        <f>'Income Statements'!N7*'Cash Receipts and Disbursements'!$B$7</f>
        <v>0</v>
      </c>
      <c r="O11" s="139">
        <f t="shared" ref="O11:O15" si="1">SUM(C11:N11)</f>
        <v>0</v>
      </c>
      <c r="Q11" s="139">
        <f>'Yr 2 Cash Flow Statement'!O13</f>
        <v>0</v>
      </c>
      <c r="S11" s="139">
        <f>'Yr 3 Cash Flow Statement'!O13</f>
        <v>0</v>
      </c>
    </row>
    <row r="12" spans="1:19" x14ac:dyDescent="0.2">
      <c r="A12" s="126"/>
      <c r="B12" s="181" t="str">
        <f>'Income Statements'!B8</f>
        <v>Product / Service 3</v>
      </c>
      <c r="C12" s="139">
        <f>'Income Statements'!C8*'Cash Receipts and Disbursements'!$B$7</f>
        <v>0</v>
      </c>
      <c r="D12" s="139">
        <f>'Income Statements'!D8*'Cash Receipts and Disbursements'!$B$7</f>
        <v>0</v>
      </c>
      <c r="E12" s="139">
        <f>'Income Statements'!E8*'Cash Receipts and Disbursements'!$B$7</f>
        <v>0</v>
      </c>
      <c r="F12" s="139">
        <f>'Income Statements'!F8*'Cash Receipts and Disbursements'!$B$7</f>
        <v>0</v>
      </c>
      <c r="G12" s="139">
        <f>'Income Statements'!G8*'Cash Receipts and Disbursements'!$B$7</f>
        <v>0</v>
      </c>
      <c r="H12" s="139">
        <f>'Income Statements'!H8*'Cash Receipts and Disbursements'!$B$7</f>
        <v>0</v>
      </c>
      <c r="I12" s="139">
        <f>'Income Statements'!I8*'Cash Receipts and Disbursements'!$B$7</f>
        <v>0</v>
      </c>
      <c r="J12" s="139">
        <f>'Income Statements'!J8*'Cash Receipts and Disbursements'!$B$7</f>
        <v>0</v>
      </c>
      <c r="K12" s="139">
        <f>'Income Statements'!K8*'Cash Receipts and Disbursements'!$B$7</f>
        <v>0</v>
      </c>
      <c r="L12" s="139">
        <f>'Income Statements'!L8*'Cash Receipts and Disbursements'!$B$7</f>
        <v>0</v>
      </c>
      <c r="M12" s="139">
        <f>'Income Statements'!M8*'Cash Receipts and Disbursements'!$B$7</f>
        <v>0</v>
      </c>
      <c r="N12" s="139">
        <f>'Income Statements'!N8*'Cash Receipts and Disbursements'!$B$7</f>
        <v>0</v>
      </c>
      <c r="O12" s="139">
        <f t="shared" si="1"/>
        <v>0</v>
      </c>
      <c r="Q12" s="139">
        <f>'Yr 2 Cash Flow Statement'!O14</f>
        <v>0</v>
      </c>
      <c r="S12" s="139">
        <f>'Yr 3 Cash Flow Statement'!O14</f>
        <v>0</v>
      </c>
    </row>
    <row r="13" spans="1:19" x14ac:dyDescent="0.2">
      <c r="A13" s="126"/>
      <c r="B13" s="181" t="str">
        <f>'Income Statements'!B9</f>
        <v>Product / Service 4</v>
      </c>
      <c r="C13" s="139">
        <f>'Income Statements'!C9*'Cash Receipts and Disbursements'!$B$7</f>
        <v>0</v>
      </c>
      <c r="D13" s="139">
        <f>'Income Statements'!D9*'Cash Receipts and Disbursements'!$B$7</f>
        <v>0</v>
      </c>
      <c r="E13" s="139">
        <f>'Income Statements'!E9*'Cash Receipts and Disbursements'!$B$7</f>
        <v>0</v>
      </c>
      <c r="F13" s="139">
        <f>'Income Statements'!F9*'Cash Receipts and Disbursements'!$B$7</f>
        <v>0</v>
      </c>
      <c r="G13" s="139">
        <f>'Income Statements'!G9*'Cash Receipts and Disbursements'!$B$7</f>
        <v>0</v>
      </c>
      <c r="H13" s="139">
        <f>'Income Statements'!H9*'Cash Receipts and Disbursements'!$B$7</f>
        <v>0</v>
      </c>
      <c r="I13" s="139">
        <f>'Income Statements'!I9*'Cash Receipts and Disbursements'!$B$7</f>
        <v>0</v>
      </c>
      <c r="J13" s="139">
        <f>'Income Statements'!J9*'Cash Receipts and Disbursements'!$B$7</f>
        <v>0</v>
      </c>
      <c r="K13" s="139">
        <f>'Income Statements'!K9*'Cash Receipts and Disbursements'!$B$7</f>
        <v>0</v>
      </c>
      <c r="L13" s="139">
        <f>'Income Statements'!L9*'Cash Receipts and Disbursements'!$B$7</f>
        <v>0</v>
      </c>
      <c r="M13" s="139">
        <f>'Income Statements'!M9*'Cash Receipts and Disbursements'!$B$7</f>
        <v>0</v>
      </c>
      <c r="N13" s="139">
        <f>'Income Statements'!N9*'Cash Receipts and Disbursements'!$B$7</f>
        <v>0</v>
      </c>
      <c r="O13" s="139">
        <f t="shared" si="1"/>
        <v>0</v>
      </c>
      <c r="Q13" s="139">
        <f>'Yr 2 Cash Flow Statement'!O15</f>
        <v>0</v>
      </c>
      <c r="S13" s="139">
        <f>'Yr 3 Cash Flow Statement'!O15</f>
        <v>0</v>
      </c>
    </row>
    <row r="14" spans="1:19" x14ac:dyDescent="0.2">
      <c r="A14" s="126"/>
      <c r="B14" s="181" t="str">
        <f>'Income Statements'!B10</f>
        <v>Product / Service 5</v>
      </c>
      <c r="C14" s="139">
        <f>'Income Statements'!C10*'Cash Receipts and Disbursements'!$B$7</f>
        <v>0</v>
      </c>
      <c r="D14" s="139">
        <f>'Income Statements'!D10*'Cash Receipts and Disbursements'!$B$7</f>
        <v>0</v>
      </c>
      <c r="E14" s="139">
        <f>'Income Statements'!E10*'Cash Receipts and Disbursements'!$B$7</f>
        <v>0</v>
      </c>
      <c r="F14" s="139">
        <f>'Income Statements'!F10*'Cash Receipts and Disbursements'!$B$7</f>
        <v>0</v>
      </c>
      <c r="G14" s="139">
        <f>'Income Statements'!G10*'Cash Receipts and Disbursements'!$B$7</f>
        <v>0</v>
      </c>
      <c r="H14" s="139">
        <f>'Income Statements'!H10*'Cash Receipts and Disbursements'!$B$7</f>
        <v>0</v>
      </c>
      <c r="I14" s="139">
        <f>'Income Statements'!I10*'Cash Receipts and Disbursements'!$B$7</f>
        <v>0</v>
      </c>
      <c r="J14" s="139">
        <f>'Income Statements'!J10*'Cash Receipts and Disbursements'!$B$7</f>
        <v>0</v>
      </c>
      <c r="K14" s="139">
        <f>'Income Statements'!K10*'Cash Receipts and Disbursements'!$B$7</f>
        <v>0</v>
      </c>
      <c r="L14" s="139">
        <f>'Income Statements'!L10*'Cash Receipts and Disbursements'!$B$7</f>
        <v>0</v>
      </c>
      <c r="M14" s="139">
        <f>'Income Statements'!M10*'Cash Receipts and Disbursements'!$B$7</f>
        <v>0</v>
      </c>
      <c r="N14" s="139">
        <f>'Income Statements'!N10*'Cash Receipts and Disbursements'!$B$7</f>
        <v>0</v>
      </c>
      <c r="O14" s="139">
        <f t="shared" si="1"/>
        <v>0</v>
      </c>
      <c r="Q14" s="139">
        <f>'Yr 2 Cash Flow Statement'!O16</f>
        <v>0</v>
      </c>
      <c r="S14" s="139">
        <f>'Yr 3 Cash Flow Statement'!O16</f>
        <v>0</v>
      </c>
    </row>
    <row r="15" spans="1:19" x14ac:dyDescent="0.2">
      <c r="A15" s="126"/>
      <c r="B15" s="181" t="str">
        <f>'Income Statements'!B11</f>
        <v>Product / Service 6</v>
      </c>
      <c r="C15" s="139">
        <f>'Income Statements'!C11*'Cash Receipts and Disbursements'!$B$7</f>
        <v>0</v>
      </c>
      <c r="D15" s="139">
        <f>'Income Statements'!D11*'Cash Receipts and Disbursements'!$B$7</f>
        <v>0</v>
      </c>
      <c r="E15" s="139">
        <f>'Income Statements'!E11*'Cash Receipts and Disbursements'!$B$7</f>
        <v>0</v>
      </c>
      <c r="F15" s="139">
        <f>'Income Statements'!F11*'Cash Receipts and Disbursements'!$B$7</f>
        <v>0</v>
      </c>
      <c r="G15" s="139">
        <f>'Income Statements'!G11*'Cash Receipts and Disbursements'!$B$7</f>
        <v>0</v>
      </c>
      <c r="H15" s="139">
        <f>'Income Statements'!H11*'Cash Receipts and Disbursements'!$B$7</f>
        <v>0</v>
      </c>
      <c r="I15" s="139">
        <f>'Income Statements'!I11*'Cash Receipts and Disbursements'!$B$7</f>
        <v>0</v>
      </c>
      <c r="J15" s="139">
        <f>'Income Statements'!J11*'Cash Receipts and Disbursements'!$B$7</f>
        <v>0</v>
      </c>
      <c r="K15" s="139">
        <f>'Income Statements'!K11*'Cash Receipts and Disbursements'!$B$7</f>
        <v>0</v>
      </c>
      <c r="L15" s="139">
        <f>'Income Statements'!L11*'Cash Receipts and Disbursements'!$B$7</f>
        <v>0</v>
      </c>
      <c r="M15" s="139">
        <f>'Income Statements'!M11*'Cash Receipts and Disbursements'!$B$7</f>
        <v>0</v>
      </c>
      <c r="N15" s="139">
        <f>'Income Statements'!N11*'Cash Receipts and Disbursements'!$B$7</f>
        <v>0</v>
      </c>
      <c r="O15" s="139">
        <f t="shared" si="1"/>
        <v>0</v>
      </c>
      <c r="Q15" s="139">
        <f>'Yr 2 Cash Flow Statement'!O17</f>
        <v>0</v>
      </c>
      <c r="S15" s="139">
        <f>'Yr 3 Cash Flow Statement'!O17</f>
        <v>0</v>
      </c>
    </row>
    <row r="16" spans="1:19" ht="14.25" x14ac:dyDescent="0.35">
      <c r="A16" s="126"/>
      <c r="B16" s="126" t="s">
        <v>97</v>
      </c>
      <c r="C16" s="146">
        <v>0</v>
      </c>
      <c r="D16" s="146">
        <f>'Income Statements'!C12*'Cash Receipts and Disbursements'!B8</f>
        <v>0</v>
      </c>
      <c r="E16" s="146">
        <f>('Income Statements'!D12*'Cash Receipts and Disbursements'!$B$8)+('Income Statements'!C12*'Cash Receipts and Disbursements'!$B$9)</f>
        <v>0</v>
      </c>
      <c r="F16" s="146">
        <f>('Income Statements'!E12*'Cash Receipts and Disbursements'!$B$8)+('Income Statements'!D12*'Cash Receipts and Disbursements'!$B$9)</f>
        <v>0</v>
      </c>
      <c r="G16" s="146">
        <f>('Income Statements'!F12*'Cash Receipts and Disbursements'!$B$8)+('Income Statements'!E12*'Cash Receipts and Disbursements'!$B$9)</f>
        <v>0</v>
      </c>
      <c r="H16" s="146">
        <f>('Income Statements'!G12*'Cash Receipts and Disbursements'!$B$8)+('Income Statements'!F12*'Cash Receipts and Disbursements'!$B$9)</f>
        <v>0</v>
      </c>
      <c r="I16" s="146">
        <f>('Income Statements'!H12*'Cash Receipts and Disbursements'!$B$8)+('Income Statements'!G12*'Cash Receipts and Disbursements'!$B$9)</f>
        <v>0</v>
      </c>
      <c r="J16" s="146">
        <f>('Income Statements'!I12*'Cash Receipts and Disbursements'!$B$8)+('Income Statements'!H12*'Cash Receipts and Disbursements'!$B$9)</f>
        <v>0</v>
      </c>
      <c r="K16" s="146">
        <f>('Income Statements'!J12*'Cash Receipts and Disbursements'!$B$8)+('Income Statements'!I12*'Cash Receipts and Disbursements'!$B$9)</f>
        <v>0</v>
      </c>
      <c r="L16" s="146">
        <f>('Income Statements'!K12*'Cash Receipts and Disbursements'!$B$8)+('Income Statements'!J12*'Cash Receipts and Disbursements'!$B$9)</f>
        <v>0</v>
      </c>
      <c r="M16" s="146">
        <f>('Income Statements'!L12*'Cash Receipts and Disbursements'!$B$8)+('Income Statements'!K12*'Cash Receipts and Disbursements'!$B$9)</f>
        <v>0</v>
      </c>
      <c r="N16" s="146">
        <f>('Income Statements'!M12*'Cash Receipts and Disbursements'!$B$8)+('Income Statements'!L12*'Cash Receipts and Disbursements'!$B$9)</f>
        <v>0</v>
      </c>
      <c r="O16" s="146">
        <f>SUM(C16:N16)</f>
        <v>0</v>
      </c>
      <c r="Q16" s="146">
        <f>'Yr 2 Cash Flow Statement'!O18</f>
        <v>0</v>
      </c>
      <c r="S16" s="146">
        <f>'Yr 3 Cash Flow Statement'!O18</f>
        <v>0</v>
      </c>
    </row>
    <row r="17" spans="1:19" x14ac:dyDescent="0.2">
      <c r="A17" s="127" t="s">
        <v>99</v>
      </c>
      <c r="C17" s="139">
        <f t="shared" ref="C17:N17" si="2">SUM(C9:C16)</f>
        <v>0</v>
      </c>
      <c r="D17" s="139">
        <f t="shared" si="2"/>
        <v>0</v>
      </c>
      <c r="E17" s="139">
        <f t="shared" si="2"/>
        <v>0</v>
      </c>
      <c r="F17" s="139">
        <f t="shared" si="2"/>
        <v>0</v>
      </c>
      <c r="G17" s="139">
        <f t="shared" si="2"/>
        <v>0</v>
      </c>
      <c r="H17" s="139">
        <f t="shared" si="2"/>
        <v>0</v>
      </c>
      <c r="I17" s="139">
        <f t="shared" si="2"/>
        <v>0</v>
      </c>
      <c r="J17" s="139">
        <f t="shared" si="2"/>
        <v>0</v>
      </c>
      <c r="K17" s="139">
        <f t="shared" si="2"/>
        <v>0</v>
      </c>
      <c r="L17" s="139">
        <f t="shared" si="2"/>
        <v>0</v>
      </c>
      <c r="M17" s="139">
        <f t="shared" si="2"/>
        <v>0</v>
      </c>
      <c r="N17" s="139">
        <f t="shared" si="2"/>
        <v>0</v>
      </c>
      <c r="O17" s="139">
        <f>SUM(C17:N17)</f>
        <v>0</v>
      </c>
      <c r="Q17" s="139">
        <f>'Yr 2 Cash Flow Statement'!O19</f>
        <v>0</v>
      </c>
      <c r="S17" s="139">
        <f>'Yr 3 Cash Flow Statement'!O19</f>
        <v>0</v>
      </c>
    </row>
    <row r="18" spans="1:19" x14ac:dyDescent="0.2">
      <c r="A18" s="126"/>
      <c r="C18" s="139"/>
      <c r="D18" s="139"/>
      <c r="E18" s="139"/>
      <c r="F18" s="139"/>
      <c r="G18" s="139"/>
      <c r="H18" s="139"/>
      <c r="I18" s="139"/>
      <c r="J18" s="139"/>
      <c r="K18" s="139"/>
      <c r="L18" s="139"/>
      <c r="M18" s="139"/>
      <c r="N18" s="139"/>
      <c r="O18" s="139"/>
      <c r="Q18" s="139"/>
      <c r="S18" s="139"/>
    </row>
    <row r="19" spans="1:19" x14ac:dyDescent="0.2">
      <c r="A19" s="127" t="s">
        <v>100</v>
      </c>
      <c r="C19" s="139"/>
      <c r="D19" s="139"/>
      <c r="E19" s="139"/>
      <c r="F19" s="139"/>
      <c r="G19" s="139"/>
      <c r="H19" s="139"/>
      <c r="I19" s="139"/>
      <c r="J19" s="139"/>
      <c r="K19" s="139"/>
      <c r="L19" s="139"/>
      <c r="M19" s="139"/>
      <c r="N19" s="139"/>
      <c r="O19" s="139"/>
      <c r="Q19" s="139"/>
      <c r="S19" s="139"/>
    </row>
    <row r="20" spans="1:19" x14ac:dyDescent="0.2">
      <c r="B20" s="126" t="s">
        <v>227</v>
      </c>
      <c r="C20" s="132">
        <v>0</v>
      </c>
      <c r="D20" s="132">
        <v>0</v>
      </c>
      <c r="E20" s="132">
        <v>0</v>
      </c>
      <c r="F20" s="132">
        <v>0</v>
      </c>
      <c r="G20" s="132">
        <v>0</v>
      </c>
      <c r="H20" s="132">
        <v>0</v>
      </c>
      <c r="I20" s="132">
        <v>0</v>
      </c>
      <c r="J20" s="132">
        <v>0</v>
      </c>
      <c r="K20" s="132">
        <v>0</v>
      </c>
      <c r="L20" s="132">
        <v>0</v>
      </c>
      <c r="M20" s="132">
        <v>0</v>
      </c>
      <c r="N20" s="132">
        <v>0</v>
      </c>
      <c r="O20" s="139">
        <f>SUM(C20:N20)</f>
        <v>0</v>
      </c>
      <c r="Q20" s="132">
        <v>0</v>
      </c>
      <c r="S20" s="182">
        <v>0</v>
      </c>
    </row>
    <row r="21" spans="1:19" x14ac:dyDescent="0.2">
      <c r="A21" s="126"/>
      <c r="B21" s="180" t="s">
        <v>73</v>
      </c>
      <c r="C21" s="139"/>
      <c r="D21" s="139"/>
      <c r="E21" s="139"/>
      <c r="F21" s="139"/>
      <c r="G21" s="139"/>
      <c r="H21" s="139"/>
      <c r="I21" s="139"/>
      <c r="J21" s="139"/>
      <c r="K21" s="139"/>
      <c r="L21" s="139"/>
      <c r="M21" s="139"/>
      <c r="N21" s="139"/>
      <c r="O21" s="139"/>
      <c r="Q21" s="139"/>
      <c r="S21" s="139"/>
    </row>
    <row r="22" spans="1:19" x14ac:dyDescent="0.2">
      <c r="A22" s="126"/>
      <c r="B22" s="181" t="str">
        <f>B10</f>
        <v>Product / Service 1</v>
      </c>
      <c r="C22" s="139">
        <f>'Income Statements'!C15</f>
        <v>0</v>
      </c>
      <c r="D22" s="139">
        <f>'Income Statements'!D15</f>
        <v>0</v>
      </c>
      <c r="E22" s="139">
        <f>'Income Statements'!E15</f>
        <v>0</v>
      </c>
      <c r="F22" s="139">
        <f>'Income Statements'!F15</f>
        <v>0</v>
      </c>
      <c r="G22" s="139">
        <f>'Income Statements'!G15</f>
        <v>0</v>
      </c>
      <c r="H22" s="139">
        <f>'Income Statements'!H15</f>
        <v>0</v>
      </c>
      <c r="I22" s="139">
        <f>'Income Statements'!I15</f>
        <v>0</v>
      </c>
      <c r="J22" s="139">
        <f>'Income Statements'!J15</f>
        <v>0</v>
      </c>
      <c r="K22" s="139">
        <f>'Income Statements'!K15</f>
        <v>0</v>
      </c>
      <c r="L22" s="139">
        <f>'Income Statements'!L15</f>
        <v>0</v>
      </c>
      <c r="M22" s="139">
        <f>'Income Statements'!M15</f>
        <v>0</v>
      </c>
      <c r="N22" s="139">
        <f>'Income Statements'!N15</f>
        <v>0</v>
      </c>
      <c r="O22" s="139">
        <f>SUM(C22:N22)</f>
        <v>0</v>
      </c>
      <c r="Q22" s="139">
        <f>'Yr 2 Cash Flow Statement'!O25</f>
        <v>0</v>
      </c>
      <c r="S22" s="139">
        <f>'Yr 3 Cash Flow Statement'!O25</f>
        <v>0</v>
      </c>
    </row>
    <row r="23" spans="1:19" x14ac:dyDescent="0.2">
      <c r="A23" s="126"/>
      <c r="B23" s="181" t="str">
        <f t="shared" ref="B23:B27" si="3">B11</f>
        <v>Product / Service 2</v>
      </c>
      <c r="C23" s="139">
        <f>'Income Statements'!C16</f>
        <v>0</v>
      </c>
      <c r="D23" s="139">
        <f>'Income Statements'!D16</f>
        <v>0</v>
      </c>
      <c r="E23" s="139">
        <f>'Income Statements'!E16</f>
        <v>0</v>
      </c>
      <c r="F23" s="139">
        <f>'Income Statements'!F16</f>
        <v>0</v>
      </c>
      <c r="G23" s="139">
        <f>'Income Statements'!G16</f>
        <v>0</v>
      </c>
      <c r="H23" s="139">
        <f>'Income Statements'!H16</f>
        <v>0</v>
      </c>
      <c r="I23" s="139">
        <f>'Income Statements'!I16</f>
        <v>0</v>
      </c>
      <c r="J23" s="139">
        <f>'Income Statements'!J16</f>
        <v>0</v>
      </c>
      <c r="K23" s="139">
        <f>'Income Statements'!K16</f>
        <v>0</v>
      </c>
      <c r="L23" s="139">
        <f>'Income Statements'!L16</f>
        <v>0</v>
      </c>
      <c r="M23" s="139">
        <f>'Income Statements'!M16</f>
        <v>0</v>
      </c>
      <c r="N23" s="139">
        <f>'Income Statements'!N16</f>
        <v>0</v>
      </c>
      <c r="O23" s="139">
        <f t="shared" ref="O23:O27" si="4">SUM(C23:N23)</f>
        <v>0</v>
      </c>
      <c r="Q23" s="139">
        <f>'Yr 2 Cash Flow Statement'!O26</f>
        <v>0</v>
      </c>
      <c r="S23" s="139">
        <f>'Yr 3 Cash Flow Statement'!O26</f>
        <v>0</v>
      </c>
    </row>
    <row r="24" spans="1:19" x14ac:dyDescent="0.2">
      <c r="A24" s="126"/>
      <c r="B24" s="181" t="str">
        <f t="shared" si="3"/>
        <v>Product / Service 3</v>
      </c>
      <c r="C24" s="139">
        <f>'Income Statements'!C17</f>
        <v>0</v>
      </c>
      <c r="D24" s="139">
        <f>'Income Statements'!D17</f>
        <v>0</v>
      </c>
      <c r="E24" s="139">
        <f>'Income Statements'!E17</f>
        <v>0</v>
      </c>
      <c r="F24" s="139">
        <f>'Income Statements'!F17</f>
        <v>0</v>
      </c>
      <c r="G24" s="139">
        <f>'Income Statements'!G17</f>
        <v>0</v>
      </c>
      <c r="H24" s="139">
        <f>'Income Statements'!H17</f>
        <v>0</v>
      </c>
      <c r="I24" s="139">
        <f>'Income Statements'!I17</f>
        <v>0</v>
      </c>
      <c r="J24" s="139">
        <f>'Income Statements'!J17</f>
        <v>0</v>
      </c>
      <c r="K24" s="139">
        <f>'Income Statements'!K17</f>
        <v>0</v>
      </c>
      <c r="L24" s="139">
        <f>'Income Statements'!L17</f>
        <v>0</v>
      </c>
      <c r="M24" s="139">
        <f>'Income Statements'!M17</f>
        <v>0</v>
      </c>
      <c r="N24" s="139">
        <f>'Income Statements'!N17</f>
        <v>0</v>
      </c>
      <c r="O24" s="139">
        <f t="shared" si="4"/>
        <v>0</v>
      </c>
      <c r="Q24" s="139">
        <f>'Yr 2 Cash Flow Statement'!O27</f>
        <v>0</v>
      </c>
      <c r="S24" s="139">
        <f>'Yr 3 Cash Flow Statement'!O27</f>
        <v>0</v>
      </c>
    </row>
    <row r="25" spans="1:19" x14ac:dyDescent="0.2">
      <c r="A25" s="126"/>
      <c r="B25" s="181" t="str">
        <f t="shared" si="3"/>
        <v>Product / Service 4</v>
      </c>
      <c r="C25" s="139">
        <f>'Income Statements'!C18</f>
        <v>0</v>
      </c>
      <c r="D25" s="139">
        <f>'Income Statements'!D18</f>
        <v>0</v>
      </c>
      <c r="E25" s="139">
        <f>'Income Statements'!E18</f>
        <v>0</v>
      </c>
      <c r="F25" s="139">
        <f>'Income Statements'!F18</f>
        <v>0</v>
      </c>
      <c r="G25" s="139">
        <f>'Income Statements'!G18</f>
        <v>0</v>
      </c>
      <c r="H25" s="139">
        <f>'Income Statements'!H18</f>
        <v>0</v>
      </c>
      <c r="I25" s="139">
        <f>'Income Statements'!I18</f>
        <v>0</v>
      </c>
      <c r="J25" s="139">
        <f>'Income Statements'!J18</f>
        <v>0</v>
      </c>
      <c r="K25" s="139">
        <f>'Income Statements'!K18</f>
        <v>0</v>
      </c>
      <c r="L25" s="139">
        <f>'Income Statements'!L18</f>
        <v>0</v>
      </c>
      <c r="M25" s="139">
        <f>'Income Statements'!M18</f>
        <v>0</v>
      </c>
      <c r="N25" s="139">
        <f>'Income Statements'!N18</f>
        <v>0</v>
      </c>
      <c r="O25" s="139">
        <f t="shared" si="4"/>
        <v>0</v>
      </c>
      <c r="Q25" s="139">
        <f>'Yr 2 Cash Flow Statement'!O28</f>
        <v>0</v>
      </c>
      <c r="S25" s="139">
        <f>'Yr 3 Cash Flow Statement'!O28</f>
        <v>0</v>
      </c>
    </row>
    <row r="26" spans="1:19" x14ac:dyDescent="0.2">
      <c r="A26" s="126"/>
      <c r="B26" s="181" t="str">
        <f t="shared" si="3"/>
        <v>Product / Service 5</v>
      </c>
      <c r="C26" s="139">
        <f>'Income Statements'!C19</f>
        <v>0</v>
      </c>
      <c r="D26" s="139">
        <f>'Income Statements'!D19</f>
        <v>0</v>
      </c>
      <c r="E26" s="139">
        <f>'Income Statements'!E19</f>
        <v>0</v>
      </c>
      <c r="F26" s="139">
        <f>'Income Statements'!F19</f>
        <v>0</v>
      </c>
      <c r="G26" s="139">
        <f>'Income Statements'!G19</f>
        <v>0</v>
      </c>
      <c r="H26" s="139">
        <f>'Income Statements'!H19</f>
        <v>0</v>
      </c>
      <c r="I26" s="139">
        <f>'Income Statements'!I19</f>
        <v>0</v>
      </c>
      <c r="J26" s="139">
        <f>'Income Statements'!J19</f>
        <v>0</v>
      </c>
      <c r="K26" s="139">
        <f>'Income Statements'!K19</f>
        <v>0</v>
      </c>
      <c r="L26" s="139">
        <f>'Income Statements'!L19</f>
        <v>0</v>
      </c>
      <c r="M26" s="139">
        <f>'Income Statements'!M19</f>
        <v>0</v>
      </c>
      <c r="N26" s="139">
        <f>'Income Statements'!N19</f>
        <v>0</v>
      </c>
      <c r="O26" s="139">
        <f t="shared" si="4"/>
        <v>0</v>
      </c>
      <c r="Q26" s="139">
        <f>'Yr 2 Cash Flow Statement'!O29</f>
        <v>0</v>
      </c>
      <c r="S26" s="139">
        <f>'Yr 3 Cash Flow Statement'!O29</f>
        <v>0</v>
      </c>
    </row>
    <row r="27" spans="1:19" x14ac:dyDescent="0.2">
      <c r="A27" s="126"/>
      <c r="B27" s="181" t="str">
        <f t="shared" si="3"/>
        <v>Product / Service 6</v>
      </c>
      <c r="C27" s="139">
        <f>'Income Statements'!C20</f>
        <v>0</v>
      </c>
      <c r="D27" s="139">
        <f>'Income Statements'!D20</f>
        <v>0</v>
      </c>
      <c r="E27" s="139">
        <f>'Income Statements'!E20</f>
        <v>0</v>
      </c>
      <c r="F27" s="139">
        <f>'Income Statements'!F20</f>
        <v>0</v>
      </c>
      <c r="G27" s="139">
        <f>'Income Statements'!G20</f>
        <v>0</v>
      </c>
      <c r="H27" s="139">
        <f>'Income Statements'!H20</f>
        <v>0</v>
      </c>
      <c r="I27" s="139">
        <f>'Income Statements'!I20</f>
        <v>0</v>
      </c>
      <c r="J27" s="139">
        <f>'Income Statements'!J20</f>
        <v>0</v>
      </c>
      <c r="K27" s="139">
        <f>'Income Statements'!K20</f>
        <v>0</v>
      </c>
      <c r="L27" s="139">
        <f>'Income Statements'!L20</f>
        <v>0</v>
      </c>
      <c r="M27" s="139">
        <f>'Income Statements'!M20</f>
        <v>0</v>
      </c>
      <c r="N27" s="139">
        <f>'Income Statements'!N20</f>
        <v>0</v>
      </c>
      <c r="O27" s="139">
        <f t="shared" si="4"/>
        <v>0</v>
      </c>
      <c r="Q27" s="139">
        <f>'Yr 2 Cash Flow Statement'!O30</f>
        <v>0</v>
      </c>
      <c r="S27" s="139">
        <f>'Yr 3 Cash Flow Statement'!O30</f>
        <v>0</v>
      </c>
    </row>
    <row r="28" spans="1:19" x14ac:dyDescent="0.2">
      <c r="A28" s="126"/>
      <c r="B28" s="126" t="s">
        <v>0</v>
      </c>
      <c r="C28" s="139">
        <f>'Income Statements'!C30</f>
        <v>0</v>
      </c>
      <c r="D28" s="139">
        <f>'Income Statements'!D30</f>
        <v>0</v>
      </c>
      <c r="E28" s="139">
        <f>'Income Statements'!E30</f>
        <v>0</v>
      </c>
      <c r="F28" s="139">
        <f>'Income Statements'!F30</f>
        <v>0</v>
      </c>
      <c r="G28" s="139">
        <f>'Income Statements'!G30</f>
        <v>0</v>
      </c>
      <c r="H28" s="139">
        <f>'Income Statements'!H30</f>
        <v>0</v>
      </c>
      <c r="I28" s="139">
        <f>'Income Statements'!I30</f>
        <v>0</v>
      </c>
      <c r="J28" s="139">
        <f>'Income Statements'!J30</f>
        <v>0</v>
      </c>
      <c r="K28" s="139">
        <f>'Income Statements'!K30</f>
        <v>0</v>
      </c>
      <c r="L28" s="139">
        <f>'Income Statements'!L30</f>
        <v>0</v>
      </c>
      <c r="M28" s="139">
        <f>'Income Statements'!M30</f>
        <v>0</v>
      </c>
      <c r="N28" s="139">
        <f>'Income Statements'!N30</f>
        <v>0</v>
      </c>
      <c r="O28" s="139">
        <f t="shared" ref="O28:O32" si="5">SUM(C28:N28)</f>
        <v>0</v>
      </c>
      <c r="Q28" s="139">
        <f>'Yr 2 Cash Flow Statement'!O31</f>
        <v>0</v>
      </c>
      <c r="S28" s="139">
        <f>'Yr 3 Cash Flow Statement'!O31</f>
        <v>0</v>
      </c>
    </row>
    <row r="29" spans="1:19" x14ac:dyDescent="0.2">
      <c r="A29" s="126"/>
      <c r="B29" s="126" t="s">
        <v>20</v>
      </c>
      <c r="C29" s="139">
        <f>'Income Statements'!C41-'Income Statements'!C40-'Income Statements'!C39</f>
        <v>0</v>
      </c>
      <c r="D29" s="139">
        <f>'Income Statements'!D41-'Income Statements'!D40-'Income Statements'!D39</f>
        <v>0</v>
      </c>
      <c r="E29" s="139">
        <f>'Income Statements'!E41-'Income Statements'!E40-'Income Statements'!E39</f>
        <v>0</v>
      </c>
      <c r="F29" s="139">
        <f>'Income Statements'!F41-'Income Statements'!F40-'Income Statements'!F39</f>
        <v>0</v>
      </c>
      <c r="G29" s="139">
        <f>'Income Statements'!G41-'Income Statements'!G40-'Income Statements'!G39</f>
        <v>0</v>
      </c>
      <c r="H29" s="139">
        <f>'Income Statements'!H41-'Income Statements'!H40-'Income Statements'!H39</f>
        <v>0</v>
      </c>
      <c r="I29" s="139">
        <f>'Income Statements'!I41-'Income Statements'!I40-'Income Statements'!I39</f>
        <v>0</v>
      </c>
      <c r="J29" s="139">
        <f>'Income Statements'!J41-'Income Statements'!J40-'Income Statements'!J39</f>
        <v>0</v>
      </c>
      <c r="K29" s="139">
        <f>'Income Statements'!K41-'Income Statements'!K40-'Income Statements'!K39</f>
        <v>0</v>
      </c>
      <c r="L29" s="139">
        <f>'Income Statements'!L41-'Income Statements'!L40-'Income Statements'!L39</f>
        <v>0</v>
      </c>
      <c r="M29" s="139">
        <f>'Income Statements'!M41-'Income Statements'!M40-'Income Statements'!M39</f>
        <v>0</v>
      </c>
      <c r="N29" s="139">
        <f>'Income Statements'!N41-'Income Statements'!N40-'Income Statements'!N39</f>
        <v>0</v>
      </c>
      <c r="O29" s="139">
        <f t="shared" si="5"/>
        <v>0</v>
      </c>
      <c r="Q29" s="139">
        <f>'Yr 2 Cash Flow Statement'!O32</f>
        <v>0</v>
      </c>
      <c r="S29" s="139">
        <f>'Yr 3 Cash Flow Statement'!O32</f>
        <v>0</v>
      </c>
    </row>
    <row r="30" spans="1:19" x14ac:dyDescent="0.2">
      <c r="A30" s="126"/>
      <c r="B30" s="126" t="s">
        <v>254</v>
      </c>
      <c r="C30" s="139">
        <f>'Income Statements'!C49</f>
        <v>0</v>
      </c>
      <c r="D30" s="139">
        <f>'Income Statements'!D49</f>
        <v>0</v>
      </c>
      <c r="E30" s="139">
        <f>'Income Statements'!E49</f>
        <v>0</v>
      </c>
      <c r="F30" s="139">
        <f>'Income Statements'!F49</f>
        <v>0</v>
      </c>
      <c r="G30" s="139">
        <f>'Income Statements'!G49</f>
        <v>0</v>
      </c>
      <c r="H30" s="139">
        <f>'Income Statements'!H49</f>
        <v>0</v>
      </c>
      <c r="I30" s="139">
        <f>'Income Statements'!I49</f>
        <v>0</v>
      </c>
      <c r="J30" s="139">
        <f>'Income Statements'!J49</f>
        <v>0</v>
      </c>
      <c r="K30" s="139">
        <f>'Income Statements'!K49</f>
        <v>0</v>
      </c>
      <c r="L30" s="139">
        <f>'Income Statements'!L49</f>
        <v>0</v>
      </c>
      <c r="M30" s="139">
        <f>'Income Statements'!M49</f>
        <v>0</v>
      </c>
      <c r="N30" s="139">
        <f>'Income Statements'!N49</f>
        <v>0</v>
      </c>
      <c r="O30" s="139">
        <f t="shared" si="5"/>
        <v>0</v>
      </c>
      <c r="Q30" s="139">
        <f>+'Income Statements'!$R$49</f>
        <v>0</v>
      </c>
      <c r="S30" s="139">
        <f>'Yr 3 Cash Flow Statement'!O33</f>
        <v>0</v>
      </c>
    </row>
    <row r="31" spans="1:19" x14ac:dyDescent="0.2">
      <c r="A31" s="126"/>
      <c r="B31" s="126" t="s">
        <v>101</v>
      </c>
      <c r="C31" s="139">
        <f>Expenses!B47</f>
        <v>0</v>
      </c>
      <c r="D31" s="139">
        <f>C31</f>
        <v>0</v>
      </c>
      <c r="E31" s="139">
        <f t="shared" ref="E31:N31" si="6">D31</f>
        <v>0</v>
      </c>
      <c r="F31" s="139">
        <f t="shared" si="6"/>
        <v>0</v>
      </c>
      <c r="G31" s="139">
        <f t="shared" si="6"/>
        <v>0</v>
      </c>
      <c r="H31" s="139">
        <f t="shared" si="6"/>
        <v>0</v>
      </c>
      <c r="I31" s="139">
        <f t="shared" si="6"/>
        <v>0</v>
      </c>
      <c r="J31" s="139">
        <f t="shared" si="6"/>
        <v>0</v>
      </c>
      <c r="K31" s="139">
        <f t="shared" si="6"/>
        <v>0</v>
      </c>
      <c r="L31" s="139">
        <f t="shared" si="6"/>
        <v>0</v>
      </c>
      <c r="M31" s="139">
        <f t="shared" si="6"/>
        <v>0</v>
      </c>
      <c r="N31" s="139">
        <f t="shared" si="6"/>
        <v>0</v>
      </c>
      <c r="O31" s="139">
        <f t="shared" si="5"/>
        <v>0</v>
      </c>
      <c r="Q31" s="139">
        <f>+'Income Statements'!$R$49</f>
        <v>0</v>
      </c>
      <c r="S31" s="139">
        <f>+'Income Statements'!$U$49</f>
        <v>0</v>
      </c>
    </row>
    <row r="32" spans="1:19" x14ac:dyDescent="0.2">
      <c r="A32" s="127" t="s">
        <v>102</v>
      </c>
      <c r="C32" s="139">
        <f t="shared" ref="C32:N32" si="7">SUM(C20:C31)</f>
        <v>0</v>
      </c>
      <c r="D32" s="139">
        <f t="shared" si="7"/>
        <v>0</v>
      </c>
      <c r="E32" s="139">
        <f t="shared" si="7"/>
        <v>0</v>
      </c>
      <c r="F32" s="139">
        <f t="shared" si="7"/>
        <v>0</v>
      </c>
      <c r="G32" s="139">
        <f t="shared" si="7"/>
        <v>0</v>
      </c>
      <c r="H32" s="139">
        <f t="shared" si="7"/>
        <v>0</v>
      </c>
      <c r="I32" s="139">
        <f t="shared" si="7"/>
        <v>0</v>
      </c>
      <c r="J32" s="139">
        <f t="shared" si="7"/>
        <v>0</v>
      </c>
      <c r="K32" s="139">
        <f t="shared" si="7"/>
        <v>0</v>
      </c>
      <c r="L32" s="139">
        <f t="shared" si="7"/>
        <v>0</v>
      </c>
      <c r="M32" s="139">
        <f t="shared" si="7"/>
        <v>0</v>
      </c>
      <c r="N32" s="139">
        <f t="shared" si="7"/>
        <v>0</v>
      </c>
      <c r="O32" s="139">
        <f t="shared" si="5"/>
        <v>0</v>
      </c>
      <c r="Q32" s="139">
        <f>'Yr 2 Cash Flow Statement'!O35</f>
        <v>0</v>
      </c>
      <c r="S32" s="139">
        <f>+'Income Statements'!$U$49</f>
        <v>0</v>
      </c>
    </row>
    <row r="33" spans="1:19" x14ac:dyDescent="0.2">
      <c r="A33" s="126"/>
      <c r="C33" s="139"/>
      <c r="D33" s="139"/>
      <c r="E33" s="139"/>
      <c r="F33" s="139"/>
      <c r="G33" s="139"/>
      <c r="H33" s="139"/>
      <c r="I33" s="139"/>
      <c r="J33" s="139"/>
      <c r="K33" s="139"/>
      <c r="L33" s="139"/>
      <c r="M33" s="139"/>
      <c r="N33" s="139"/>
      <c r="O33" s="139"/>
      <c r="Q33" s="139"/>
      <c r="S33" s="139"/>
    </row>
    <row r="34" spans="1:19" hidden="1" x14ac:dyDescent="0.2">
      <c r="A34" s="126"/>
      <c r="C34" s="139"/>
      <c r="D34" s="139"/>
      <c r="E34" s="139"/>
      <c r="F34" s="139"/>
      <c r="G34" s="139"/>
      <c r="H34" s="139"/>
      <c r="I34" s="139"/>
      <c r="J34" s="139"/>
      <c r="K34" s="139"/>
      <c r="L34" s="139"/>
      <c r="M34" s="139"/>
      <c r="N34" s="139"/>
      <c r="O34" s="139"/>
      <c r="Q34" s="139"/>
      <c r="S34" s="139"/>
    </row>
    <row r="35" spans="1:19" hidden="1" x14ac:dyDescent="0.2">
      <c r="A35" s="127" t="s">
        <v>141</v>
      </c>
      <c r="C35" s="139">
        <f t="shared" ref="C35:N35" si="8">C6+C17-C32</f>
        <v>0</v>
      </c>
      <c r="D35" s="139">
        <f t="shared" si="8"/>
        <v>0</v>
      </c>
      <c r="E35" s="139">
        <f t="shared" si="8"/>
        <v>0</v>
      </c>
      <c r="F35" s="139">
        <f t="shared" si="8"/>
        <v>0</v>
      </c>
      <c r="G35" s="139">
        <f t="shared" si="8"/>
        <v>0</v>
      </c>
      <c r="H35" s="139">
        <f t="shared" si="8"/>
        <v>0</v>
      </c>
      <c r="I35" s="139">
        <f t="shared" si="8"/>
        <v>0</v>
      </c>
      <c r="J35" s="139">
        <f t="shared" si="8"/>
        <v>0</v>
      </c>
      <c r="K35" s="139">
        <f t="shared" si="8"/>
        <v>0</v>
      </c>
      <c r="L35" s="139">
        <f t="shared" si="8"/>
        <v>0</v>
      </c>
      <c r="M35" s="139">
        <f t="shared" si="8"/>
        <v>0</v>
      </c>
      <c r="N35" s="139">
        <f t="shared" si="8"/>
        <v>0</v>
      </c>
      <c r="O35" s="139"/>
      <c r="Q35" s="139"/>
      <c r="S35" s="139"/>
    </row>
    <row r="36" spans="1:19" hidden="1" x14ac:dyDescent="0.2">
      <c r="A36" s="126"/>
      <c r="C36" s="139"/>
      <c r="D36" s="139"/>
      <c r="E36" s="139"/>
      <c r="F36" s="139"/>
      <c r="G36" s="139"/>
      <c r="H36" s="139"/>
      <c r="I36" s="139"/>
      <c r="J36" s="139"/>
      <c r="K36" s="139"/>
      <c r="L36" s="139"/>
      <c r="M36" s="139"/>
      <c r="N36" s="139"/>
      <c r="O36" s="139"/>
      <c r="Q36" s="139"/>
      <c r="S36" s="139"/>
    </row>
    <row r="37" spans="1:19" hidden="1" x14ac:dyDescent="0.2">
      <c r="A37" s="126"/>
      <c r="C37" s="139"/>
      <c r="D37" s="139"/>
      <c r="E37" s="139"/>
      <c r="F37" s="139"/>
      <c r="G37" s="139"/>
      <c r="H37" s="139"/>
      <c r="I37" s="139"/>
      <c r="J37" s="139"/>
      <c r="K37" s="139"/>
      <c r="L37" s="139"/>
      <c r="M37" s="139"/>
      <c r="N37" s="139"/>
      <c r="O37" s="139"/>
      <c r="Q37" s="139"/>
      <c r="S37" s="139"/>
    </row>
    <row r="38" spans="1:19" hidden="1" x14ac:dyDescent="0.2">
      <c r="C38" s="139"/>
      <c r="D38" s="139"/>
      <c r="E38" s="139"/>
      <c r="F38" s="139"/>
      <c r="G38" s="139"/>
      <c r="H38" s="139"/>
      <c r="I38" s="139"/>
      <c r="J38" s="139"/>
      <c r="K38" s="139"/>
      <c r="L38" s="139"/>
      <c r="M38" s="139"/>
      <c r="N38" s="139"/>
      <c r="O38" s="139"/>
      <c r="Q38" s="139"/>
      <c r="S38" s="139"/>
    </row>
    <row r="39" spans="1:19" hidden="1" x14ac:dyDescent="0.2">
      <c r="A39" s="126"/>
    </row>
    <row r="40" spans="1:19" x14ac:dyDescent="0.2">
      <c r="A40" s="127" t="s">
        <v>271</v>
      </c>
      <c r="C40" s="176">
        <f>C35</f>
        <v>0</v>
      </c>
      <c r="D40" s="176">
        <f t="shared" ref="D40:N40" si="9">D35</f>
        <v>0</v>
      </c>
      <c r="E40" s="176">
        <f t="shared" si="9"/>
        <v>0</v>
      </c>
      <c r="F40" s="176">
        <f t="shared" si="9"/>
        <v>0</v>
      </c>
      <c r="G40" s="176">
        <f t="shared" si="9"/>
        <v>0</v>
      </c>
      <c r="H40" s="176">
        <f t="shared" si="9"/>
        <v>0</v>
      </c>
      <c r="I40" s="176">
        <f t="shared" si="9"/>
        <v>0</v>
      </c>
      <c r="J40" s="176">
        <f t="shared" si="9"/>
        <v>0</v>
      </c>
      <c r="K40" s="176">
        <f t="shared" si="9"/>
        <v>0</v>
      </c>
      <c r="L40" s="176">
        <f t="shared" si="9"/>
        <v>0</v>
      </c>
      <c r="M40" s="176">
        <f t="shared" si="9"/>
        <v>0</v>
      </c>
      <c r="N40" s="176">
        <f t="shared" si="9"/>
        <v>0</v>
      </c>
      <c r="O40" s="176">
        <f>N40</f>
        <v>0</v>
      </c>
      <c r="Q40" s="176">
        <f>'Yr 2 Cash Flow Statement'!N43</f>
        <v>0</v>
      </c>
      <c r="S40" s="176">
        <f>'Yr 3 Cash Flow Statement'!N43</f>
        <v>0</v>
      </c>
    </row>
    <row r="41" spans="1:19" x14ac:dyDescent="0.2">
      <c r="A41" s="126"/>
    </row>
    <row r="42" spans="1:19" x14ac:dyDescent="0.2">
      <c r="A42" s="126"/>
    </row>
    <row r="43" spans="1:19" x14ac:dyDescent="0.2">
      <c r="A43" s="126"/>
    </row>
    <row r="44" spans="1:19" x14ac:dyDescent="0.2">
      <c r="A44" s="126"/>
    </row>
    <row r="45" spans="1:19" x14ac:dyDescent="0.2">
      <c r="A45" s="126"/>
    </row>
    <row r="46" spans="1:19" x14ac:dyDescent="0.2">
      <c r="A46" s="126"/>
    </row>
    <row r="47" spans="1:19" x14ac:dyDescent="0.2">
      <c r="A47" s="126"/>
    </row>
    <row r="48" spans="1:19" x14ac:dyDescent="0.2">
      <c r="A48" s="126"/>
    </row>
    <row r="49" spans="1:1" x14ac:dyDescent="0.2">
      <c r="A49" s="126"/>
    </row>
    <row r="50" spans="1:1" x14ac:dyDescent="0.2">
      <c r="A50" s="126"/>
    </row>
    <row r="51" spans="1:1" x14ac:dyDescent="0.2">
      <c r="A51" s="126"/>
    </row>
    <row r="52" spans="1:1" hidden="1" x14ac:dyDescent="0.2">
      <c r="A52" s="126"/>
    </row>
    <row r="53" spans="1:1" hidden="1" x14ac:dyDescent="0.2">
      <c r="A53" s="126"/>
    </row>
    <row r="54" spans="1:1" hidden="1" x14ac:dyDescent="0.2">
      <c r="A54" s="126"/>
    </row>
    <row r="55" spans="1:1" hidden="1" x14ac:dyDescent="0.2">
      <c r="A55" s="126"/>
    </row>
    <row r="56" spans="1:1" hidden="1" x14ac:dyDescent="0.2">
      <c r="A56" s="126"/>
    </row>
    <row r="57" spans="1:1" hidden="1" x14ac:dyDescent="0.2">
      <c r="A57" s="126"/>
    </row>
    <row r="58" spans="1:1" hidden="1" x14ac:dyDescent="0.2">
      <c r="A58" s="126"/>
    </row>
    <row r="59" spans="1:1" hidden="1" x14ac:dyDescent="0.2">
      <c r="A59" s="126"/>
    </row>
    <row r="60" spans="1:1" hidden="1" x14ac:dyDescent="0.2">
      <c r="A60" s="126"/>
    </row>
    <row r="61" spans="1:1" hidden="1" x14ac:dyDescent="0.2">
      <c r="A61" s="126"/>
    </row>
    <row r="62" spans="1:1" hidden="1" x14ac:dyDescent="0.2">
      <c r="A62" s="126"/>
    </row>
    <row r="63" spans="1:1" hidden="1" x14ac:dyDescent="0.2">
      <c r="A63" s="126"/>
    </row>
    <row r="64" spans="1:1" hidden="1" x14ac:dyDescent="0.2">
      <c r="A64" s="126"/>
    </row>
    <row r="65" spans="1:1" hidden="1" x14ac:dyDescent="0.2">
      <c r="A65" s="126"/>
    </row>
    <row r="66" spans="1:1" hidden="1" x14ac:dyDescent="0.2"/>
    <row r="67" spans="1:1" hidden="1" x14ac:dyDescent="0.2"/>
    <row r="68" spans="1:1" hidden="1" x14ac:dyDescent="0.2"/>
    <row r="69" spans="1:1" hidden="1" x14ac:dyDescent="0.2"/>
    <row r="70" spans="1:1" hidden="1" x14ac:dyDescent="0.2"/>
    <row r="71" spans="1:1" hidden="1" x14ac:dyDescent="0.2"/>
    <row r="72" spans="1:1" hidden="1" x14ac:dyDescent="0.2"/>
    <row r="73" spans="1:1" hidden="1" x14ac:dyDescent="0.2"/>
    <row r="74" spans="1:1" hidden="1" x14ac:dyDescent="0.2"/>
    <row r="75" spans="1:1" hidden="1" x14ac:dyDescent="0.2"/>
    <row r="76" spans="1:1" hidden="1" x14ac:dyDescent="0.2"/>
    <row r="77" spans="1:1" hidden="1" x14ac:dyDescent="0.2"/>
    <row r="78" spans="1:1" hidden="1" x14ac:dyDescent="0.2"/>
    <row r="79" spans="1:1" hidden="1" x14ac:dyDescent="0.2"/>
    <row r="80" spans="1:1"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sheetData>
  <mergeCells count="2">
    <mergeCell ref="A1:O1"/>
    <mergeCell ref="A2:O2"/>
  </mergeCells>
  <phoneticPr fontId="0" type="noConversion"/>
  <pageMargins left="0.79" right="0.75" top="1" bottom="1" header="0.5" footer="0.5"/>
  <pageSetup scale="75" orientation="landscape" blackAndWhite="1" horizontalDpi="300" verticalDpi="300"/>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Revenue</vt:lpstr>
      <vt:lpstr>Expenses</vt:lpstr>
      <vt:lpstr>Sources of Capital</vt:lpstr>
      <vt:lpstr>Monthly Budget</vt:lpstr>
      <vt:lpstr>Sales Forecast</vt:lpstr>
      <vt:lpstr>Cash Receipts and Disbursements</vt:lpstr>
      <vt:lpstr>Current Balance Sheet</vt:lpstr>
      <vt:lpstr>Break-Even</vt:lpstr>
      <vt:lpstr>Cash Flow Statements</vt:lpstr>
      <vt:lpstr>Income Statements</vt:lpstr>
      <vt:lpstr>Balance Sheets</vt:lpstr>
      <vt:lpstr>Financial Diagnostics</vt:lpstr>
      <vt:lpstr>Year End Summary</vt:lpstr>
      <vt:lpstr>Ratios</vt:lpstr>
      <vt:lpstr>Yr 2 Income Statement</vt:lpstr>
      <vt:lpstr>Yr 2 Cash Flow Statement</vt:lpstr>
      <vt:lpstr>Yr 2 Balance Sheet</vt:lpstr>
      <vt:lpstr>Yr 3 Income Statement</vt:lpstr>
      <vt:lpstr>Yr 3 Cash Flow Statement</vt:lpstr>
      <vt:lpstr>Yr 3 Balance Sheet</vt:lpstr>
      <vt:lpstr>Expenses!Print_Area</vt:lpstr>
      <vt:lpstr>'Income Statements'!Print_Area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B. Hess</dc:creator>
  <cp:lastModifiedBy>Brent Fritzemeier</cp:lastModifiedBy>
  <cp:lastPrinted>2004-07-13T16:42:23Z</cp:lastPrinted>
  <dcterms:created xsi:type="dcterms:W3CDTF">2001-03-14T14:19:48Z</dcterms:created>
  <dcterms:modified xsi:type="dcterms:W3CDTF">2015-10-19T15:20:09Z</dcterms:modified>
</cp:coreProperties>
</file>